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900407111_GENCELL PHARMA SAS\"/>
    </mc:Choice>
  </mc:AlternateContent>
  <xr:revisionPtr revIDLastSave="0" documentId="13_ncr:1_{C9C3ED18-AC4E-4398-BF41-7D37230FF11E}" xr6:coauthVersionLast="47" xr6:coauthVersionMax="47" xr10:uidLastSave="{00000000-0000-0000-0000-000000000000}"/>
  <bookViews>
    <workbookView xWindow="-110" yWindow="-110" windowWidth="19420" windowHeight="11500" activeTab="3" xr2:uid="{9046925C-9BC0-4DC1-83E0-4E18480DFC59}"/>
  </bookViews>
  <sheets>
    <sheet name="INFO IPS" sheetId="1" r:id="rId1"/>
    <sheet name="TD" sheetId="7" r:id="rId2"/>
    <sheet name="ESTADO DE CADA FACTURA" sheetId="2" r:id="rId3"/>
    <sheet name="FOR-CSA-018" sheetId="8" r:id="rId4"/>
    <sheet name="CIRCULAR 030" sheetId="9" r:id="rId5"/>
  </sheets>
  <externalReferences>
    <externalReference r:id="rId6"/>
    <externalReference r:id="rId7"/>
  </externalReferences>
  <definedNames>
    <definedName name="_xlnm._FilterDatabase" localSheetId="2" hidden="1">'ESTADO DE CADA FACTURA'!$A$2:$AP$11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 iterateDelta="1E-4"/>
  <pivotCaches>
    <pivotCache cacheId="2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9" l="1"/>
  <c r="C12" i="9"/>
  <c r="G32" i="9"/>
  <c r="C32" i="9"/>
  <c r="G31" i="9"/>
  <c r="C31" i="9"/>
  <c r="G30" i="9"/>
  <c r="C30" i="9"/>
  <c r="I23" i="9"/>
  <c r="H23" i="9"/>
  <c r="I22" i="9"/>
  <c r="H22" i="9"/>
  <c r="I21" i="9"/>
  <c r="H21" i="9"/>
  <c r="I20" i="9"/>
  <c r="H20" i="9"/>
  <c r="I19" i="9"/>
  <c r="H19" i="9"/>
  <c r="I18" i="9"/>
  <c r="I17" i="9" s="1"/>
  <c r="H18" i="9"/>
  <c r="H24" i="9" s="1"/>
  <c r="C9" i="9"/>
  <c r="I30" i="8"/>
  <c r="H30" i="8"/>
  <c r="H28" i="8"/>
  <c r="I25" i="8"/>
  <c r="H25" i="8"/>
  <c r="H32" i="8" s="1"/>
  <c r="H33" i="8" s="1"/>
  <c r="C9" i="8"/>
  <c r="H17" i="9" l="1"/>
  <c r="I24" i="9"/>
  <c r="H1" i="2"/>
  <c r="J2" i="2"/>
  <c r="AJ1" i="2"/>
  <c r="AI1" i="2"/>
  <c r="AH1" i="2"/>
  <c r="AG1" i="2"/>
  <c r="AF1" i="2"/>
  <c r="AE1" i="2"/>
  <c r="AD1" i="2"/>
  <c r="AC1" i="2"/>
  <c r="AB1" i="2"/>
  <c r="AA1" i="2"/>
  <c r="T1" i="2"/>
  <c r="K1" i="2"/>
  <c r="I1" i="2" l="1"/>
  <c r="F8" i="2"/>
  <c r="F3" i="2"/>
  <c r="F4" i="2"/>
  <c r="F5" i="2"/>
  <c r="F6" i="2"/>
  <c r="F9" i="2"/>
  <c r="F10" i="2"/>
  <c r="F11" i="2"/>
  <c r="F7" i="2"/>
  <c r="I28" i="8" l="1"/>
  <c r="I32" i="8"/>
  <c r="I33" i="8" s="1"/>
</calcChain>
</file>

<file path=xl/sharedStrings.xml><?xml version="1.0" encoding="utf-8"?>
<sst xmlns="http://schemas.openxmlformats.org/spreadsheetml/2006/main" count="195" uniqueCount="117">
  <si>
    <t>PREFIJO</t>
  </si>
  <si>
    <t>FACTURA</t>
  </si>
  <si>
    <t>FECHA</t>
  </si>
  <si>
    <t>VENCIMIENTO </t>
  </si>
  <si>
    <t>SALDO</t>
  </si>
  <si>
    <t>FEGP</t>
  </si>
  <si>
    <t>TOTAL CARTERA</t>
  </si>
  <si>
    <t>inf</t>
  </si>
  <si>
    <t>GENCELL PHARMA S.A.S</t>
  </si>
  <si>
    <t>LLAVE</t>
  </si>
  <si>
    <t>NIT IPS</t>
  </si>
  <si>
    <t>Nombre IPS</t>
  </si>
  <si>
    <t>Prefijo Factura</t>
  </si>
  <si>
    <t>Numero Factura</t>
  </si>
  <si>
    <t>IPS Fecha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</si>
  <si>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</si>
  <si>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</si>
  <si>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</si>
  <si>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</si>
  <si>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</si>
  <si>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</si>
  <si>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</si>
  <si>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</si>
  <si>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</si>
  <si>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</si>
  <si>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</si>
  <si>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</si>
  <si>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</si>
  <si>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</si>
  <si>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</si>
  <si>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</si>
  <si>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</si>
  <si>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</si>
  <si>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</si>
  <si>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</si>
  <si>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</si>
  <si>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</si>
  <si>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</si>
  <si>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</si>
  <si>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</si>
  <si>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</si>
  <si>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</si>
  <si>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</si>
  <si>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</si>
  <si>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</si>
  <si>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</si>
  <si>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</si>
  <si>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</si>
  <si>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Entidad</t>
  </si>
  <si>
    <t>FEGP79000</t>
  </si>
  <si>
    <t>Para respuesta prestador</t>
  </si>
  <si>
    <t>GLOSA</t>
  </si>
  <si>
    <t>FAVOR SE SOLICITA GENERAR NOTA CREDITO Y REPORTAR EL .ZIP CON XML Y REPRESENTACION GRAFICA DE LA MISMA, AL CORREO DE FACTURACION ELECTRONICA (facturacionelectronica@epsdelagente.com.co), Y EN EL APLICATIVO BOXALUD DEJAR COMO VALOR ACEPTADO POR LA IPS.</t>
  </si>
  <si>
    <t>FACTURACION</t>
  </si>
  <si>
    <t>Ambulatorio</t>
  </si>
  <si>
    <t>Exámenes de laboratorio, imágenes y otras ayudas diagnósticas ambulatorias</t>
  </si>
  <si>
    <t>CMSSV-210</t>
  </si>
  <si>
    <t>FEGP90606</t>
  </si>
  <si>
    <t>Finalizada</t>
  </si>
  <si>
    <t>FEGP94797</t>
  </si>
  <si>
    <t>FEGP103026</t>
  </si>
  <si>
    <t>tarifa :se realiza objecion por mayor valor cobrado en cum 908420 vp$2.700.000 se objeta la diferencia $150..000 Los cargos relacionados presentan diferencias con los valores pactados</t>
  </si>
  <si>
    <t>TARIFA</t>
  </si>
  <si>
    <t>FEGP106623</t>
  </si>
  <si>
    <t>FEGP106624</t>
  </si>
  <si>
    <t>Para validar auditoría automatica</t>
  </si>
  <si>
    <t>FEGP78999</t>
  </si>
  <si>
    <t>FEGP98840</t>
  </si>
  <si>
    <t>FEGP98850</t>
  </si>
  <si>
    <t>Total general</t>
  </si>
  <si>
    <t>Factura en proceso interno</t>
  </si>
  <si>
    <t>Factura pendiente en programacion de pago - Glosa pendiente por contestar IPS</t>
  </si>
  <si>
    <t>Factura pendiente en programacion de pago</t>
  </si>
  <si>
    <t>FACTURA PENDIENTE EN PROGRAMACION DE PAGO - GLOSA PENDIENTE POR CONCILIAR</t>
  </si>
  <si>
    <t>91-180</t>
  </si>
  <si>
    <t>31-60</t>
  </si>
  <si>
    <t>0-30</t>
  </si>
  <si>
    <t>ESTADO EPS 04-04-2025</t>
  </si>
  <si>
    <t>CANTIDAD</t>
  </si>
  <si>
    <t>SALDO IPS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</si>
  <si>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</si>
  <si>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</si>
  <si>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</si>
  <si>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</si>
  <si>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</si>
  <si>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</si>
  <si>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</si>
  <si>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</si>
  <si>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</si>
  <si>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</si>
  <si>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</si>
  <si>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</si>
  <si>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</si>
  <si>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</si>
  <si>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</si>
  <si>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</si>
  <si>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</si>
  <si>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</si>
  <si>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</si>
  <si>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</si>
  <si>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</si>
  <si>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</si>
  <si>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</si>
  <si>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</si>
  <si>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</si>
  <si>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</si>
  <si>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</si>
  <si>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</si>
  <si>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</si>
  <si>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</si>
  <si>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r</t>
  </si>
  <si>
    <t>Con Corte al dia: 31/03/2025</t>
  </si>
  <si>
    <t>LIZETH JOHANNA OLIVEROS</t>
  </si>
  <si>
    <t>ANALISTA CONTABLE</t>
  </si>
  <si>
    <t>Señores : GENCELL PHARMA S.A.S</t>
  </si>
  <si>
    <t>A continuacion me permito remitir nuestra respuesta al estado de cartera presentado en la fecha: 01/04/2025</t>
  </si>
  <si>
    <t>NIT: 900407111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</si>
</sst>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5">
    <font>
      <sz val="11"/>
      <color theme="1"/>
      <name val="Aptos Narrow"/>
      <family val="2"/>
      <scheme val="minor"/>
    </font>
    <font>
      <sz val="12"/>
      <color rgb="FF000000"/>
      <name val="Aptos"/>
      <family val="2"/>
    </font>
    <font>
      <b/>
      <sz val="12"/>
      <color rgb="FF000000"/>
      <name val="Inherit"/>
    </font>
    <font>
      <sz val="11"/>
      <color theme="1"/>
      <name val="Aptos Narrow"/>
      <family val="2"/>
      <scheme val="minor"/>
    </font>
    <font>
      <sz val="8"/>
      <color theme="1"/>
      <name val="Aptos Display"/>
      <family val="2"/>
      <scheme val="major"/>
    </font>
    <font>
      <b/>
      <sz val="8"/>
      <color theme="1"/>
      <name val="Aptos Display"/>
      <family val="2"/>
      <scheme val="major"/>
    </font>
    <font>
      <b/>
      <sz val="8"/>
      <name val="Aptos Display"/>
      <family val="2"/>
      <scheme val="major"/>
    </font>
    <font>
      <sz val="10"/>
      <color theme="1"/>
      <name val="Aptos Display"/>
      <family val="2"/>
      <scheme val="major"/>
    </font>
    <font>
      <sz val="10"/>
      <name val="Aptos Display"/>
      <family val="2"/>
      <scheme val="major"/>
    </font>
    <font>
      <sz val="10"/>
      <color rgb="FF000000"/>
      <name val="Aptos Display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C7A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4">
    <xf numFmtId="0" fontId="0" fillId="0" borderId="0" xfId="0"/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right" vertical="center"/>
    </xf>
    <xf numFmtId="14" fontId="1" fillId="2" borderId="7" xfId="0" applyNumberFormat="1" applyFont="1" applyFill="1" applyBorder="1" applyAlignment="1">
      <alignment horizontal="right" vertical="center"/>
    </xf>
    <xf numFmtId="8" fontId="1" fillId="2" borderId="8" xfId="0" applyNumberFormat="1" applyFont="1" applyFill="1" applyBorder="1" applyAlignment="1">
      <alignment horizontal="right"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horizontal="right" vertical="center"/>
    </xf>
    <xf numFmtId="14" fontId="1" fillId="2" borderId="10" xfId="0" applyNumberFormat="1" applyFont="1" applyFill="1" applyBorder="1" applyAlignment="1">
      <alignment horizontal="right" vertical="center"/>
    </xf>
    <xf numFmtId="8" fontId="1" fillId="2" borderId="11" xfId="0" applyNumberFormat="1" applyFont="1" applyFill="1" applyBorder="1" applyAlignment="1">
      <alignment horizontal="right" vertical="center"/>
    </xf>
    <xf numFmtId="8" fontId="2" fillId="3" borderId="3" xfId="0" applyNumberFormat="1" applyFont="1" applyFill="1" applyBorder="1" applyAlignment="1">
      <alignment horizontal="right" vertical="center"/>
    </xf>
    <xf numFmtId="0" fontId="5" fillId="0" borderId="12" xfId="0" applyFont="1" applyBorder="1" applyAlignment="1">
      <alignment horizontal="center" vertical="center" wrapText="1"/>
    </xf>
    <xf numFmtId="14" fontId="5" fillId="0" borderId="12" xfId="0" applyNumberFormat="1" applyFont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2" xfId="1" applyNumberFormat="1" applyFont="1" applyFill="1" applyBorder="1" applyAlignment="1">
      <alignment horizontal="center" vertical="center" wrapText="1"/>
    </xf>
    <xf numFmtId="0" fontId="5" fillId="5" borderId="12" xfId="1" applyNumberFormat="1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14" fontId="5" fillId="6" borderId="12" xfId="0" applyNumberFormat="1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166" fontId="5" fillId="4" borderId="12" xfId="1" applyNumberFormat="1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14" fontId="7" fillId="0" borderId="0" xfId="0" applyNumberFormat="1" applyFont="1"/>
    <xf numFmtId="0" fontId="7" fillId="0" borderId="0" xfId="0" applyFont="1"/>
    <xf numFmtId="164" fontId="8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vertical="center"/>
    </xf>
    <xf numFmtId="0" fontId="7" fillId="0" borderId="0" xfId="1" applyNumberFormat="1" applyFont="1" applyAlignment="1">
      <alignment vertical="center"/>
    </xf>
    <xf numFmtId="14" fontId="7" fillId="0" borderId="0" xfId="0" applyNumberFormat="1" applyFont="1" applyAlignment="1">
      <alignment vertical="center"/>
    </xf>
    <xf numFmtId="164" fontId="7" fillId="0" borderId="0" xfId="0" applyNumberFormat="1" applyFont="1"/>
    <xf numFmtId="164" fontId="7" fillId="0" borderId="0" xfId="1" applyNumberFormat="1" applyFont="1"/>
    <xf numFmtId="0" fontId="9" fillId="0" borderId="12" xfId="0" applyFont="1" applyBorder="1"/>
    <xf numFmtId="14" fontId="9" fillId="0" borderId="12" xfId="0" applyNumberFormat="1" applyFont="1" applyBorder="1"/>
    <xf numFmtId="0" fontId="7" fillId="0" borderId="12" xfId="0" applyFont="1" applyBorder="1" applyAlignment="1">
      <alignment vertical="center"/>
    </xf>
    <xf numFmtId="165" fontId="7" fillId="0" borderId="0" xfId="1" applyNumberFormat="1" applyFont="1"/>
    <xf numFmtId="0" fontId="4" fillId="0" borderId="0" xfId="0" applyFont="1"/>
    <xf numFmtId="0" fontId="7" fillId="0" borderId="12" xfId="0" applyFont="1" applyBorder="1"/>
    <xf numFmtId="14" fontId="7" fillId="0" borderId="12" xfId="0" applyNumberFormat="1" applyFont="1" applyBorder="1"/>
    <xf numFmtId="165" fontId="7" fillId="0" borderId="12" xfId="1" applyNumberFormat="1" applyFont="1" applyBorder="1"/>
    <xf numFmtId="0" fontId="0" fillId="0" borderId="0" xfId="0" pivotButton="1"/>
    <xf numFmtId="1" fontId="7" fillId="0" borderId="12" xfId="0" applyNumberFormat="1" applyFont="1" applyBorder="1"/>
    <xf numFmtId="165" fontId="9" fillId="0" borderId="12" xfId="1" applyNumberFormat="1" applyFont="1" applyBorder="1"/>
    <xf numFmtId="1" fontId="7" fillId="0" borderId="0" xfId="0" applyNumberFormat="1" applyFont="1"/>
    <xf numFmtId="1" fontId="5" fillId="0" borderId="12" xfId="1" applyNumberFormat="1" applyFont="1" applyBorder="1" applyAlignment="1">
      <alignment horizontal="center" vertical="center" wrapText="1"/>
    </xf>
    <xf numFmtId="44" fontId="7" fillId="0" borderId="12" xfId="1" applyFont="1" applyBorder="1"/>
    <xf numFmtId="165" fontId="0" fillId="0" borderId="0" xfId="0" applyNumberFormat="1"/>
    <xf numFmtId="0" fontId="11" fillId="0" borderId="0" xfId="3" applyFont="1"/>
    <xf numFmtId="0" fontId="11" fillId="0" borderId="13" xfId="3" applyFont="1" applyBorder="1" applyAlignment="1">
      <alignment horizontal="centerContinuous"/>
    </xf>
    <xf numFmtId="0" fontId="11" fillId="0" borderId="14" xfId="3" applyFont="1" applyBorder="1" applyAlignment="1">
      <alignment horizontal="centerContinuous"/>
    </xf>
    <xf numFmtId="0" fontId="11" fillId="0" borderId="17" xfId="3" applyFont="1" applyBorder="1" applyAlignment="1">
      <alignment horizontal="centerContinuous"/>
    </xf>
    <xf numFmtId="0" fontId="11" fillId="0" borderId="18" xfId="3" applyFont="1" applyBorder="1" applyAlignment="1">
      <alignment horizontal="centerContinuous"/>
    </xf>
    <xf numFmtId="0" fontId="12" fillId="0" borderId="13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2" fillId="0" borderId="1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23" xfId="3" applyFont="1" applyBorder="1" applyAlignment="1">
      <alignment horizontal="centerContinuous" vertical="center"/>
    </xf>
    <xf numFmtId="0" fontId="11" fillId="0" borderId="19" xfId="3" applyFont="1" applyBorder="1" applyAlignment="1">
      <alignment horizontal="centerContinuous"/>
    </xf>
    <xf numFmtId="0" fontId="11" fillId="0" borderId="21" xfId="3" applyFont="1" applyBorder="1" applyAlignment="1">
      <alignment horizontal="centerContinuous"/>
    </xf>
    <xf numFmtId="0" fontId="12" fillId="0" borderId="19" xfId="3" applyFont="1" applyBorder="1" applyAlignment="1">
      <alignment horizontal="centerContinuous" vertical="center"/>
    </xf>
    <xf numFmtId="0" fontId="12" fillId="0" borderId="20" xfId="3" applyFont="1" applyBorder="1" applyAlignment="1">
      <alignment horizontal="centerContinuous" vertical="center"/>
    </xf>
    <xf numFmtId="0" fontId="12" fillId="0" borderId="21" xfId="3" applyFont="1" applyBorder="1" applyAlignment="1">
      <alignment horizontal="centerContinuous" vertical="center"/>
    </xf>
    <xf numFmtId="0" fontId="12" fillId="0" borderId="22" xfId="3" applyFont="1" applyBorder="1" applyAlignment="1">
      <alignment horizontal="centerContinuous" vertical="center"/>
    </xf>
    <xf numFmtId="0" fontId="11" fillId="0" borderId="17" xfId="3" applyFont="1" applyBorder="1"/>
    <xf numFmtId="0" fontId="11" fillId="0" borderId="18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14" fontId="11" fillId="0" borderId="0" xfId="3" applyNumberFormat="1" applyFont="1" applyAlignment="1">
      <alignment horizontal="left"/>
    </xf>
    <xf numFmtId="1" fontId="12" fillId="0" borderId="0" xfId="4" applyNumberFormat="1" applyFont="1" applyAlignment="1">
      <alignment horizontal="center" vertical="center"/>
    </xf>
    <xf numFmtId="164" fontId="12" fillId="0" borderId="0" xfId="3" applyNumberFormat="1" applyFont="1" applyAlignment="1">
      <alignment horizontal="center" vertical="center"/>
    </xf>
    <xf numFmtId="1" fontId="12" fillId="0" borderId="0" xfId="3" applyNumberFormat="1" applyFont="1" applyAlignment="1">
      <alignment horizontal="center"/>
    </xf>
    <xf numFmtId="168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" fontId="11" fillId="0" borderId="20" xfId="3" applyNumberFormat="1" applyFont="1" applyBorder="1" applyAlignment="1">
      <alignment horizontal="center"/>
    </xf>
    <xf numFmtId="168" fontId="11" fillId="0" borderId="20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" fontId="12" fillId="0" borderId="24" xfId="3" applyNumberFormat="1" applyFont="1" applyBorder="1" applyAlignment="1">
      <alignment horizontal="center"/>
    </xf>
    <xf numFmtId="168" fontId="12" fillId="0" borderId="24" xfId="3" applyNumberFormat="1" applyFont="1" applyBorder="1" applyAlignment="1">
      <alignment horizontal="right"/>
    </xf>
    <xf numFmtId="168" fontId="11" fillId="0" borderId="0" xfId="3" applyNumberFormat="1" applyFont="1"/>
    <xf numFmtId="168" fontId="12" fillId="0" borderId="20" xfId="3" applyNumberFormat="1" applyFont="1" applyBorder="1"/>
    <xf numFmtId="168" fontId="11" fillId="0" borderId="20" xfId="3" applyNumberFormat="1" applyFont="1" applyBorder="1"/>
    <xf numFmtId="168" fontId="12" fillId="0" borderId="0" xfId="3" applyNumberFormat="1" applyFont="1"/>
    <xf numFmtId="0" fontId="11" fillId="0" borderId="19" xfId="3" applyFont="1" applyBorder="1"/>
    <xf numFmtId="0" fontId="11" fillId="0" borderId="20" xfId="3" applyFont="1" applyBorder="1"/>
    <xf numFmtId="0" fontId="11" fillId="0" borderId="21" xfId="3" applyFont="1" applyBorder="1"/>
    <xf numFmtId="0" fontId="11" fillId="9" borderId="0" xfId="3" applyFont="1" applyFill="1"/>
    <xf numFmtId="0" fontId="12" fillId="0" borderId="0" xfId="3" applyFont="1" applyAlignment="1">
      <alignment horizontal="center"/>
    </xf>
    <xf numFmtId="1" fontId="12" fillId="0" borderId="0" xfId="4" applyNumberFormat="1" applyFont="1" applyAlignment="1">
      <alignment horizontal="right"/>
    </xf>
    <xf numFmtId="169" fontId="12" fillId="0" borderId="0" xfId="5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170" fontId="11" fillId="0" borderId="24" xfId="5" applyNumberFormat="1" applyFont="1" applyBorder="1" applyAlignment="1">
      <alignment horizontal="center"/>
    </xf>
    <xf numFmtId="169" fontId="11" fillId="0" borderId="24" xfId="5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2" fillId="0" borderId="13" xfId="3" applyFont="1" applyBorder="1" applyAlignment="1">
      <alignment horizontal="center" vertical="center"/>
    </xf>
    <xf numFmtId="0" fontId="12" fillId="0" borderId="15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0" borderId="19" xfId="3" applyFont="1" applyBorder="1" applyAlignment="1">
      <alignment horizontal="center" vertical="center"/>
    </xf>
    <xf numFmtId="0" fontId="12" fillId="0" borderId="20" xfId="3" applyFont="1" applyBorder="1" applyAlignment="1">
      <alignment horizontal="center" vertical="center"/>
    </xf>
    <xf numFmtId="0" fontId="12" fillId="0" borderId="21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/>
    </xf>
    <xf numFmtId="0" fontId="12" fillId="0" borderId="22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3" applyFont="1" applyAlignment="1">
      <alignment horizontal="left"/>
    </xf>
  </cellXfs>
  <cellStyles count="6">
    <cellStyle name="Millares 2" xfId="2" xr:uid="{116927D6-7D14-4E1C-BB69-8E0BB9C64A9B}"/>
    <cellStyle name="Millares 2 2" xfId="5" xr:uid="{FFF9C711-8FB0-4416-8397-9B280B17ECF6}"/>
    <cellStyle name="Millares 3" xfId="4" xr:uid="{A095D17B-4EC7-43CF-9538-601D721A09E7}"/>
    <cellStyle name="Moneda" xfId="1" builtinId="4"/>
    <cellStyle name="Normal" xfId="0" builtinId="0"/>
    <cellStyle name="Normal 2 2" xfId="3" xr:uid="{3C9D5846-2623-46B8-90CA-9C4C085626B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6DCC5EE-5049-4EB2-A174-8128DAAB2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B3A1C4-97DE-41F6-B159-7FD6BC14F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505FBEC-BACB-436E-B54E-18B749776C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1FB875B-9E2D-4A42-9D5E-12C89680F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yla Lizeth Ome Guamanga" refreshedDate="45751.487611805554" createdVersion="8" refreshedVersion="8" minRefreshableVersion="3" recordCount="9" xr:uid="{506BACE9-85D8-4A42-99B5-2FF40857CF3D}">
  <cacheSource type="worksheet">
    <worksheetSource ref="A2:AO11" sheet="ESTADO DE CADA FACTURA"/>
  </cacheSource>
  <cacheFields count="41">
    <cacheField name="NIT IPS" numFmtId="0">
      <sharedItems containsSemiMixedTypes="0" containsString="0" containsNumber="1" containsInteger="1" minValue="900407111" maxValue="90040711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8999" maxValue="106624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8-14T00:00:00" maxDate="2025-03-15T00:00:00"/>
    </cacheField>
    <cacheField name="IPS Saldo Factura" numFmtId="165">
      <sharedItems containsSemiMixedTypes="0" containsString="0" containsNumber="1" minValue="91875" maxValue="43481260.950000003"/>
    </cacheField>
    <cacheField name="ESTADO CARTERA ANTERIOR" numFmtId="0">
      <sharedItems/>
    </cacheField>
    <cacheField name="ESTADO EPS 04-04-2025" numFmtId="0">
      <sharedItems count="3">
        <s v="Factura pendiente en programacion de pago"/>
        <s v="Factura pendiente en programacion de pago - Glosa pendiente por contestar IPS"/>
        <s v="Factura en proceso interno"/>
      </sharedItems>
    </cacheField>
    <cacheField name="POR PAGAR SAP" numFmtId="165">
      <sharedItems containsSemiMixedTypes="0" containsString="0" containsNumber="1" containsInteger="1" minValue="0" maxValue="43440762"/>
    </cacheField>
    <cacheField name="DOC CONTA" numFmtId="1">
      <sharedItems containsString="0" containsBlank="1" containsNumber="1" containsInteger="1" minValue="1222551819" maxValue="4800067892"/>
    </cacheField>
    <cacheField name="ESTADO BOX" numFmtId="0">
      <sharedItems/>
    </cacheField>
    <cacheField name="FECHA FACT" numFmtId="14">
      <sharedItems containsSemiMixedTypes="0" containsNonDate="0" containsDate="1" containsString="0" minDate="2024-08-14T00:00:00" maxDate="2025-03-15T00:00:00"/>
    </cacheField>
    <cacheField name="FECHA RAD" numFmtId="14">
      <sharedItems containsSemiMixedTypes="0" containsNonDate="0" containsDate="1" containsString="0" minDate="2024-08-14T00:00:00" maxDate="2025-03-15T00:00:00"/>
    </cacheField>
    <cacheField name="FECHA LIQ" numFmtId="14">
      <sharedItems containsNonDate="0" containsDate="1" containsString="0" containsBlank="1" minDate="2024-11-26T00:00:00" maxDate="2025-03-31T00:00:00"/>
    </cacheField>
    <cacheField name="FECHA DEV" numFmtId="14">
      <sharedItems containsNonDate="0" containsString="0" containsBlank="1"/>
    </cacheField>
    <cacheField name="DIAS" numFmtId="0">
      <sharedItems containsSemiMixedTypes="0" containsString="0" containsNumber="1" containsInteger="1" minValue="1" maxValue="125"/>
    </cacheField>
    <cacheField name="EDAD" numFmtId="0">
      <sharedItems/>
    </cacheField>
    <cacheField name="Valor_Glosa y Devolución" numFmtId="165">
      <sharedItems containsString="0" containsBlank="1" containsNumber="1" containsInteger="1" minValue="150000" maxValue="1543720"/>
    </cacheField>
    <cacheField name="TIPIFICACION" numFmtId="165">
      <sharedItems containsBlank="1"/>
    </cacheField>
    <cacheField name="CONCEPTO GLOSA Y DEVOLUCION" numFmtId="165">
      <sharedItems containsBlank="1"/>
    </cacheField>
    <cacheField name="TIPIFICACION OBJECION" numFmtId="165">
      <sharedItems containsBlank="1"/>
    </cacheField>
    <cacheField name="TIPO DE SERVICIO" numFmtId="165">
      <sharedItems/>
    </cacheField>
    <cacheField name="AMBITO" numFmtId="165">
      <sharedItems containsBlank="1"/>
    </cacheField>
    <cacheField name="Numero Contrato" numFmtId="165">
      <sharedItems containsBlank="1"/>
    </cacheField>
    <cacheField name="FACTURA CANCELADA" numFmtId="0">
      <sharedItems containsNonDate="0" containsString="0" containsBlank="1"/>
    </cacheField>
    <cacheField name="FACTURA DEVUELTA" numFmtId="0">
      <sharedItems containsNonDate="0" containsString="0" containsBlank="1"/>
    </cacheField>
    <cacheField name="FACTURA NO RADICADA" numFmtId="0">
      <sharedItems containsNonDate="0" containsString="0" containsBlank="1"/>
    </cacheField>
    <cacheField name="GLOSA ACEPTADA" numFmtId="0">
      <sharedItems containsNonDate="0" containsString="0" containsBlank="1"/>
    </cacheField>
    <cacheField name="VALOR EXTEMPORANEO" numFmtId="0">
      <sharedItems containsNonDate="0" containsString="0" containsBlank="1"/>
    </cacheField>
    <cacheField name="GLOSA PDTE" numFmtId="0">
      <sharedItems containsNonDate="0" containsString="0" containsBlank="1"/>
    </cacheField>
    <cacheField name="FACTURA EN PROGRAMACION DE PAGO" numFmtId="0">
      <sharedItems containsString="0" containsBlank="1" containsNumber="1" minValue="91875" maxValue="43481260.950000003"/>
    </cacheField>
    <cacheField name="FACTURA EN PROCESO INTERNO" numFmtId="0">
      <sharedItems containsString="0" containsBlank="1" containsNumber="1" containsInteger="1" minValue="10581000" maxValue="10581000"/>
    </cacheField>
    <cacheField name="FACTURACION COVID-19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900407111"/>
    <s v="GENCELL PHARMA S.A.S"/>
    <s v="FEGP"/>
    <n v="90606"/>
    <s v="FEGP90606"/>
    <s v="900407111_FEGP90606"/>
    <d v="2024-11-15T00:00:00"/>
    <n v="2162724"/>
    <e v="#N/A"/>
    <x v="0"/>
    <n v="2162724"/>
    <n v="4800067892"/>
    <s v="Finalizada"/>
    <d v="2024-11-15T00:00:00"/>
    <d v="2024-11-15T00:00:00"/>
    <d v="2024-11-26T00:00:00"/>
    <m/>
    <n v="125"/>
    <s v="91-180"/>
    <m/>
    <m/>
    <m/>
    <m/>
    <s v="Exámenes de laboratorio, imágenes y otras ayudas diagnósticas ambulatorias"/>
    <m/>
    <s v="CMSSV-210"/>
    <m/>
    <m/>
    <m/>
    <m/>
    <m/>
    <m/>
    <n v="2162724"/>
    <m/>
    <m/>
    <m/>
    <m/>
    <m/>
    <m/>
    <m/>
    <m/>
  </r>
  <r>
    <n v="900407111"/>
    <s v="GENCELL PHARMA S.A.S"/>
    <s v="FEGP"/>
    <n v="94797"/>
    <s v="FEGP94797"/>
    <s v="900407111_FEGP94797"/>
    <d v="2024-12-13T00:00:00"/>
    <n v="43481260.950000003"/>
    <e v="#N/A"/>
    <x v="0"/>
    <n v="43440762"/>
    <n v="1222551819"/>
    <s v="Finalizada"/>
    <d v="2024-12-13T00:00:00"/>
    <d v="2024-12-13T00:00:00"/>
    <d v="2024-12-23T00:00:00"/>
    <m/>
    <n v="98"/>
    <s v="91-180"/>
    <m/>
    <m/>
    <m/>
    <m/>
    <s v="Exámenes de laboratorio, imágenes y otras ayudas diagnósticas ambulatorias"/>
    <m/>
    <s v="CMSSV-210"/>
    <m/>
    <m/>
    <m/>
    <m/>
    <m/>
    <m/>
    <n v="43481260.950000003"/>
    <m/>
    <m/>
    <m/>
    <m/>
    <m/>
    <m/>
    <m/>
    <m/>
  </r>
  <r>
    <n v="900407111"/>
    <s v="GENCELL PHARMA S.A.S"/>
    <s v="FEGP"/>
    <n v="98840"/>
    <s v="FEGP98840"/>
    <s v="900407111_FEGP98840"/>
    <d v="2025-01-15T00:00:00"/>
    <n v="4659920"/>
    <e v="#N/A"/>
    <x v="0"/>
    <n v="4566722"/>
    <n v="1222573624"/>
    <s v="Finalizada"/>
    <d v="2025-01-15T00:00:00"/>
    <d v="2025-02-03T00:00:00"/>
    <d v="2025-02-19T00:00:00"/>
    <m/>
    <n v="40"/>
    <s v="31-60"/>
    <m/>
    <m/>
    <m/>
    <m/>
    <s v="Exámenes de laboratorio, imágenes y otras ayudas diagnósticas ambulatorias"/>
    <m/>
    <s v="CMSSV-210"/>
    <m/>
    <m/>
    <m/>
    <m/>
    <m/>
    <m/>
    <n v="4659920"/>
    <m/>
    <m/>
    <m/>
    <m/>
    <m/>
    <m/>
    <m/>
    <m/>
  </r>
  <r>
    <n v="900407111"/>
    <s v="GENCELL PHARMA S.A.S"/>
    <s v="FEGP"/>
    <n v="98850"/>
    <s v="FEGP98850"/>
    <s v="900407111_FEGP98850"/>
    <d v="2025-01-15T00:00:00"/>
    <n v="20814000.030000001"/>
    <e v="#N/A"/>
    <x v="0"/>
    <n v="20393274"/>
    <n v="1222565536"/>
    <s v="Finalizada"/>
    <d v="2025-01-15T00:00:00"/>
    <d v="2025-02-03T00:00:00"/>
    <d v="2025-02-20T00:00:00"/>
    <m/>
    <n v="39"/>
    <s v="31-60"/>
    <m/>
    <m/>
    <m/>
    <m/>
    <s v="Exámenes de laboratorio, imágenes y otras ayudas diagnósticas ambulatorias"/>
    <m/>
    <s v="CMSSV-210"/>
    <m/>
    <m/>
    <m/>
    <m/>
    <m/>
    <m/>
    <n v="20814000.030000001"/>
    <m/>
    <m/>
    <m/>
    <m/>
    <m/>
    <m/>
    <m/>
    <m/>
  </r>
  <r>
    <n v="900407111"/>
    <s v="GENCELL PHARMA S.A.S"/>
    <s v="FEGP"/>
    <n v="78999"/>
    <s v="FEGP78999"/>
    <s v="900407111_FEGP78999"/>
    <d v="2024-08-14T00:00:00"/>
    <n v="91875"/>
    <s v="FACTURA PENDIENTE EN PROGRAMACION DE PAGO - GLOSA PENDIENTE POR CONCILIAR"/>
    <x v="1"/>
    <n v="0"/>
    <m/>
    <s v="Para respuesta prestador"/>
    <d v="2024-08-14T00:00:00"/>
    <d v="2024-08-14T00:00:00"/>
    <d v="2025-01-30T00:00:00"/>
    <m/>
    <n v="60"/>
    <s v="31-60"/>
    <n v="406240"/>
    <s v="GLOSA"/>
    <s v="FAVOR SE SOLICITA GENERAR NOTA CREDITO Y REPORTAR EL .ZIP CON XML Y REPRESENTACION GRAFICA DE LA MISMA, AL CORREO DE FACTURACION ELECTRONICA (facturacionelectronica@epsdelagente.com.co), Y EN EL APLICATIVO BOXALUD DEJAR COMO VALOR ACEPTADO POR LA IPS."/>
    <s v="FACTURACION"/>
    <s v="Exámenes de laboratorio, imágenes y otras ayudas diagnósticas ambulatorias"/>
    <s v="Ambulatorio"/>
    <s v="CMSSV-210"/>
    <m/>
    <m/>
    <m/>
    <m/>
    <m/>
    <m/>
    <n v="91875"/>
    <m/>
    <m/>
    <m/>
    <m/>
    <m/>
    <m/>
    <m/>
    <m/>
  </r>
  <r>
    <n v="900407111"/>
    <s v="GENCELL PHARMA S.A.S"/>
    <s v="FEGP"/>
    <n v="79000"/>
    <s v="FEGP79000"/>
    <s v="900407111_FEGP79000"/>
    <d v="2024-08-14T00:00:00"/>
    <n v="826125.99"/>
    <s v="FACTURA PENDIENTE EN PROGRAMACION DE PAGO - GLOSA PENDIENTE POR CONCILIAR"/>
    <x v="1"/>
    <n v="0"/>
    <m/>
    <s v="Para respuesta prestador"/>
    <d v="2024-08-14T00:00:00"/>
    <d v="2024-08-14T00:00:00"/>
    <d v="2025-01-30T00:00:00"/>
    <m/>
    <n v="60"/>
    <s v="31-60"/>
    <n v="1543720"/>
    <s v="GLOSA"/>
    <s v="FAVOR SE SOLICITA GENERAR NOTA CREDITO Y REPORTAR EL .ZIP CON XML Y REPRESENTACION GRAFICA DE LA MISMA, AL CORREO DE FACTURACION ELECTRONICA (facturacionelectronica@epsdelagente.com.co), Y EN EL APLICATIVO BOXALUD DEJAR COMO VALOR ACEPTADO POR LA IPS."/>
    <s v="FACTURACION"/>
    <s v="Exámenes de laboratorio, imágenes y otras ayudas diagnósticas ambulatorias"/>
    <s v="Ambulatorio"/>
    <s v="CMSSV-210"/>
    <m/>
    <m/>
    <m/>
    <m/>
    <m/>
    <m/>
    <n v="826125.99"/>
    <m/>
    <m/>
    <m/>
    <m/>
    <m/>
    <m/>
    <m/>
    <m/>
  </r>
  <r>
    <n v="900407111"/>
    <s v="GENCELL PHARMA S.A.S"/>
    <s v="FEGP"/>
    <n v="103026"/>
    <s v="FEGP103026"/>
    <s v="900407111_FEGP103026"/>
    <d v="2025-02-14T00:00:00"/>
    <n v="35634953.969999999"/>
    <e v="#N/A"/>
    <x v="1"/>
    <n v="34773671"/>
    <n v="1222565511"/>
    <s v="Para respuesta prestador"/>
    <d v="2025-02-14T00:00:00"/>
    <d v="2025-02-14T00:00:00"/>
    <d v="2025-02-20T00:00:00"/>
    <m/>
    <n v="39"/>
    <s v="31-60"/>
    <n v="150000"/>
    <s v="GLOSA"/>
    <s v="tarifa :se realiza objecion por mayor valor cobrado en cum 908420 vp$2.700.000 se objeta la diferencia $150..000 Los cargos relacionados presentan diferencias con los valores pactados"/>
    <s v="TARIFA"/>
    <s v="Exámenes de laboratorio, imágenes y otras ayudas diagnósticas ambulatorias"/>
    <s v="Ambulatorio"/>
    <s v="CMSSV-210"/>
    <m/>
    <m/>
    <m/>
    <m/>
    <m/>
    <m/>
    <n v="35634953.969999999"/>
    <m/>
    <m/>
    <m/>
    <m/>
    <m/>
    <m/>
    <m/>
    <m/>
  </r>
  <r>
    <n v="900407111"/>
    <s v="GENCELL PHARMA S.A.S"/>
    <s v="FEGP"/>
    <n v="106623"/>
    <s v="FEGP106623"/>
    <s v="900407111_FEGP106623"/>
    <d v="2025-03-14T00:00:00"/>
    <n v="25307374.02"/>
    <e v="#N/A"/>
    <x v="1"/>
    <n v="0"/>
    <m/>
    <s v="Para respuesta prestador"/>
    <d v="2025-03-14T00:00:00"/>
    <d v="2025-03-14T00:00:00"/>
    <d v="2025-03-30T00:00:00"/>
    <m/>
    <n v="1"/>
    <s v="0-30"/>
    <m/>
    <m/>
    <m/>
    <m/>
    <s v="Exámenes de laboratorio, imágenes y otras ayudas diagnósticas ambulatorias"/>
    <m/>
    <s v="CMSSV-210"/>
    <m/>
    <m/>
    <m/>
    <m/>
    <m/>
    <m/>
    <n v="25307374.02"/>
    <m/>
    <m/>
    <m/>
    <m/>
    <m/>
    <m/>
    <m/>
    <m/>
  </r>
  <r>
    <n v="900407111"/>
    <s v="GENCELL PHARMA S.A.S"/>
    <s v="FEGP"/>
    <n v="106624"/>
    <s v="FEGP106624"/>
    <s v="900407111_FEGP106624"/>
    <d v="2025-03-14T00:00:00"/>
    <n v="10581000"/>
    <e v="#N/A"/>
    <x v="2"/>
    <n v="0"/>
    <m/>
    <s v="Para validar auditoría automatica"/>
    <d v="2025-03-14T00:00:00"/>
    <d v="2025-03-14T00:00:00"/>
    <m/>
    <m/>
    <n v="17"/>
    <s v="0-30"/>
    <m/>
    <m/>
    <m/>
    <m/>
    <s v="Exámenes de laboratorio, imágenes y otras ayudas diagnósticas ambulatorias"/>
    <m/>
    <m/>
    <m/>
    <m/>
    <m/>
    <m/>
    <m/>
    <m/>
    <m/>
    <n v="10581000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D6B402-ABE3-4090-BBB5-3F8D83426FEE}" name="TablaDinámica1" cacheId="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compact="0" compactData="0" multipleFieldFilters="0">
  <location ref="A3:C7" firstHeaderRow="0" firstDataRow="1" firstDataCol="1"/>
  <pivotFields count="41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numFmtId="14" outline="0" showAll="0" defaultSubtotal="0"/>
    <pivotField dataField="1" compact="0" numFmtId="165" outline="0" showAll="0" defaultSubtotal="0"/>
    <pivotField compact="0" outline="0" showAll="0" defaultSubtotal="0"/>
    <pivotField axis="axisRow" compact="0" outline="0" showAll="0" defaultSubtotal="0">
      <items count="3">
        <item x="2"/>
        <item x="0"/>
        <item x="1"/>
      </items>
    </pivotField>
    <pivotField compact="0" numFmtId="165" outline="0" showAll="0" defaultSubtotal="0"/>
    <pivotField compact="0" outline="0" showAll="0" defaultSubtotal="0"/>
    <pivotField compact="0" outline="0" showAll="0" defaultSubtotal="0"/>
    <pivotField compact="0" numFmtId="14" outline="0" showAll="0" defaultSubtotal="0"/>
    <pivotField compact="0" numFmtId="1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1">
    <field x="9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IDAD" fld="5" subtotal="count" baseField="0" baseItem="0"/>
    <dataField name="SALDO IPS" fld="7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18ED1-0C7B-429E-9CD9-243B46F6AF9C}">
  <dimension ref="A1:E12"/>
  <sheetViews>
    <sheetView workbookViewId="0">
      <selection activeCell="D2" sqref="D2"/>
    </sheetView>
  </sheetViews>
  <sheetFormatPr baseColWidth="10" defaultRowHeight="14.5"/>
  <cols>
    <col min="1" max="1" width="10.26953125" bestFit="1" customWidth="1"/>
    <col min="2" max="2" width="11.453125" bestFit="1" customWidth="1"/>
    <col min="3" max="3" width="11.90625" bestFit="1" customWidth="1"/>
    <col min="4" max="4" width="16.90625" bestFit="1" customWidth="1"/>
    <col min="5" max="5" width="17.81640625" bestFit="1" customWidth="1"/>
  </cols>
  <sheetData>
    <row r="1" spans="1:5" ht="16" thickBot="1">
      <c r="A1" s="97" t="s">
        <v>7</v>
      </c>
      <c r="B1" s="98"/>
      <c r="C1" s="98"/>
      <c r="D1" s="98"/>
      <c r="E1" s="99"/>
    </row>
    <row r="2" spans="1:5" ht="16" thickBot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ht="16">
      <c r="A3" s="3" t="s">
        <v>5</v>
      </c>
      <c r="B3" s="4">
        <v>78999</v>
      </c>
      <c r="C3" s="5">
        <v>45518</v>
      </c>
      <c r="D3" s="5">
        <v>45548</v>
      </c>
      <c r="E3" s="6">
        <v>91875</v>
      </c>
    </row>
    <row r="4" spans="1:5" ht="16">
      <c r="A4" s="3" t="s">
        <v>5</v>
      </c>
      <c r="B4" s="4">
        <v>79000</v>
      </c>
      <c r="C4" s="5">
        <v>45518</v>
      </c>
      <c r="D4" s="5">
        <v>45548</v>
      </c>
      <c r="E4" s="6">
        <v>826125.99</v>
      </c>
    </row>
    <row r="5" spans="1:5" ht="16">
      <c r="A5" s="3" t="s">
        <v>5</v>
      </c>
      <c r="B5" s="4">
        <v>90606</v>
      </c>
      <c r="C5" s="5">
        <v>45611</v>
      </c>
      <c r="D5" s="5">
        <v>45641</v>
      </c>
      <c r="E5" s="6">
        <v>2162724</v>
      </c>
    </row>
    <row r="6" spans="1:5" ht="16">
      <c r="A6" s="3" t="s">
        <v>5</v>
      </c>
      <c r="B6" s="4">
        <v>94797</v>
      </c>
      <c r="C6" s="5">
        <v>45639</v>
      </c>
      <c r="D6" s="5">
        <v>45669</v>
      </c>
      <c r="E6" s="6">
        <v>43481260.950000003</v>
      </c>
    </row>
    <row r="7" spans="1:5" ht="16">
      <c r="A7" s="3" t="s">
        <v>5</v>
      </c>
      <c r="B7" s="4">
        <v>98840</v>
      </c>
      <c r="C7" s="5">
        <v>45672</v>
      </c>
      <c r="D7" s="5">
        <v>45702</v>
      </c>
      <c r="E7" s="6">
        <v>4659920</v>
      </c>
    </row>
    <row r="8" spans="1:5" ht="16">
      <c r="A8" s="3" t="s">
        <v>5</v>
      </c>
      <c r="B8" s="4">
        <v>98850</v>
      </c>
      <c r="C8" s="5">
        <v>45672</v>
      </c>
      <c r="D8" s="5">
        <v>45702</v>
      </c>
      <c r="E8" s="6">
        <v>20814000.030000001</v>
      </c>
    </row>
    <row r="9" spans="1:5" ht="16">
      <c r="A9" s="3" t="s">
        <v>5</v>
      </c>
      <c r="B9" s="4">
        <v>103026</v>
      </c>
      <c r="C9" s="5">
        <v>45702</v>
      </c>
      <c r="D9" s="5">
        <v>45732</v>
      </c>
      <c r="E9" s="6">
        <v>35634953.969999999</v>
      </c>
    </row>
    <row r="10" spans="1:5" ht="16">
      <c r="A10" s="3" t="s">
        <v>5</v>
      </c>
      <c r="B10" s="4">
        <v>106623</v>
      </c>
      <c r="C10" s="5">
        <v>45730</v>
      </c>
      <c r="D10" s="5">
        <v>45760</v>
      </c>
      <c r="E10" s="6">
        <v>25307374.02</v>
      </c>
    </row>
    <row r="11" spans="1:5" ht="16.5" thickBot="1">
      <c r="A11" s="7" t="s">
        <v>5</v>
      </c>
      <c r="B11" s="8">
        <v>106624</v>
      </c>
      <c r="C11" s="9">
        <v>45730</v>
      </c>
      <c r="D11" s="9">
        <v>45760</v>
      </c>
      <c r="E11" s="10">
        <v>10581000</v>
      </c>
    </row>
    <row r="12" spans="1:5" ht="16" thickBot="1">
      <c r="A12" s="97" t="s">
        <v>6</v>
      </c>
      <c r="B12" s="98"/>
      <c r="C12" s="98"/>
      <c r="D12" s="99"/>
      <c r="E12" s="11">
        <v>143559233.96000001</v>
      </c>
    </row>
  </sheetData>
  <mergeCells count="2">
    <mergeCell ref="A1:E1"/>
    <mergeCell ref="A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01F01-CBEE-4B73-BC3C-AF1AAF5C3045}">
  <dimension ref="A3:C7"/>
  <sheetViews>
    <sheetView workbookViewId="0">
      <selection activeCell="A3" sqref="A3:C7"/>
    </sheetView>
  </sheetViews>
  <sheetFormatPr baseColWidth="10" defaultRowHeight="14.5"/>
  <cols>
    <col min="1" max="1" width="65.54296875" bestFit="1" customWidth="1"/>
    <col min="2" max="2" width="14.7265625" bestFit="1" customWidth="1"/>
    <col min="3" max="3" width="23.1796875" bestFit="1" customWidth="1"/>
  </cols>
  <sheetData>
    <row r="3" spans="1:3">
      <c r="A3" s="40" t="s">
        <v>77</v>
      </c>
      <c r="B3" t="s">
        <v>78</v>
      </c>
      <c r="C3" t="s">
        <v>79</v>
      </c>
    </row>
    <row r="4" spans="1:3">
      <c r="A4" t="s">
        <v>70</v>
      </c>
      <c r="B4">
        <v>1</v>
      </c>
      <c r="C4" s="46">
        <v>10581000</v>
      </c>
    </row>
    <row r="5" spans="1:3">
      <c r="A5" t="s">
        <v>72</v>
      </c>
      <c r="B5">
        <v>4</v>
      </c>
      <c r="C5" s="46">
        <v>71117904.980000004</v>
      </c>
    </row>
    <row r="6" spans="1:3">
      <c r="A6" t="s">
        <v>71</v>
      </c>
      <c r="B6">
        <v>4</v>
      </c>
      <c r="C6" s="46">
        <v>61860328.980000004</v>
      </c>
    </row>
    <row r="7" spans="1:3">
      <c r="A7" t="s">
        <v>69</v>
      </c>
      <c r="B7">
        <v>9</v>
      </c>
      <c r="C7" s="46">
        <v>143559233.96000001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D35C3-78C5-40F7-AD3A-64CB1A84FCCF}">
  <dimension ref="A1:AO12"/>
  <sheetViews>
    <sheetView topLeftCell="B1" workbookViewId="0">
      <selection activeCell="B8" sqref="B8"/>
    </sheetView>
  </sheetViews>
  <sheetFormatPr baseColWidth="10" defaultRowHeight="13"/>
  <cols>
    <col min="1" max="1" width="11.26953125" style="24" customWidth="1"/>
    <col min="2" max="2" width="14" style="24" customWidth="1"/>
    <col min="3" max="3" width="8.26953125" style="24" customWidth="1"/>
    <col min="4" max="4" width="6.1796875" style="24" customWidth="1"/>
    <col min="5" max="5" width="10.36328125" style="24" bestFit="1" customWidth="1"/>
    <col min="6" max="6" width="16.453125" style="24" customWidth="1"/>
    <col min="7" max="7" width="11.453125" style="24" bestFit="1" customWidth="1"/>
    <col min="8" max="8" width="13.81640625" style="43" bestFit="1" customWidth="1"/>
    <col min="9" max="9" width="14.26953125" style="24" customWidth="1"/>
    <col min="10" max="10" width="20.90625" style="24" customWidth="1"/>
    <col min="11" max="11" width="13.81640625" style="24" bestFit="1" customWidth="1"/>
    <col min="12" max="12" width="14.453125" style="24" customWidth="1"/>
    <col min="13" max="13" width="25.81640625" style="24" customWidth="1"/>
    <col min="14" max="16" width="9.36328125" style="24" bestFit="1" customWidth="1"/>
    <col min="17" max="17" width="8.26953125" style="24" bestFit="1" customWidth="1"/>
    <col min="18" max="19" width="8.08984375" style="24" bestFit="1" customWidth="1"/>
    <col min="20" max="20" width="13.36328125" style="24" customWidth="1"/>
    <col min="21" max="21" width="9.453125" style="24" bestFit="1" customWidth="1"/>
    <col min="22" max="22" width="16.81640625" style="24" customWidth="1"/>
    <col min="23" max="23" width="13.81640625" style="24" customWidth="1"/>
    <col min="24" max="24" width="25.90625" style="24" customWidth="1"/>
    <col min="25" max="25" width="11.90625" style="24" customWidth="1"/>
    <col min="26" max="26" width="12.08984375" style="24" customWidth="1"/>
    <col min="27" max="27" width="9.08984375" style="24" bestFit="1" customWidth="1"/>
    <col min="28" max="28" width="7.7265625" style="24" bestFit="1" customWidth="1"/>
    <col min="29" max="29" width="9.54296875" style="24" bestFit="1" customWidth="1"/>
    <col min="30" max="30" width="7.90625" style="24" bestFit="1" customWidth="1"/>
    <col min="31" max="31" width="10.6328125" style="24" bestFit="1" customWidth="1"/>
    <col min="32" max="32" width="9.1796875" style="24" bestFit="1" customWidth="1"/>
    <col min="33" max="34" width="13.81640625" style="24" bestFit="1" customWidth="1"/>
    <col min="35" max="35" width="10.6328125" style="24" bestFit="1" customWidth="1"/>
    <col min="36" max="36" width="9.1796875" style="24" bestFit="1" customWidth="1"/>
    <col min="37" max="37" width="8.453125" style="24" bestFit="1" customWidth="1"/>
    <col min="38" max="39" width="10.7265625" style="24" bestFit="1" customWidth="1"/>
    <col min="40" max="40" width="8.36328125" style="24" bestFit="1" customWidth="1"/>
    <col min="41" max="16384" width="10.90625" style="24"/>
  </cols>
  <sheetData>
    <row r="1" spans="1:41">
      <c r="A1" s="23">
        <v>45747</v>
      </c>
      <c r="H1" s="43">
        <f>SUBTOTAL(9,H3:H11)</f>
        <v>143559233.95999998</v>
      </c>
      <c r="I1" s="25">
        <f>+H1-SUM(AA1:AI1)</f>
        <v>0</v>
      </c>
      <c r="J1" s="26"/>
      <c r="K1" s="27">
        <f>+SUBTOTAL(9,K3:K26698)</f>
        <v>105337153</v>
      </c>
      <c r="L1" s="28"/>
      <c r="M1" s="26"/>
      <c r="N1" s="29"/>
      <c r="O1" s="29"/>
      <c r="P1" s="29"/>
      <c r="Q1" s="29"/>
      <c r="R1" s="26"/>
      <c r="S1" s="26"/>
      <c r="T1" s="27">
        <f t="shared" ref="T1" si="0">+SUBTOTAL(9,T3:T26698)</f>
        <v>2099960</v>
      </c>
      <c r="U1" s="26"/>
      <c r="V1" s="26"/>
      <c r="W1" s="26"/>
      <c r="X1" s="26"/>
      <c r="Y1" s="26"/>
      <c r="Z1" s="26"/>
      <c r="AA1" s="27">
        <f t="shared" ref="AA1:AJ1" si="1">+SUBTOTAL(9,AA3:AA26698)</f>
        <v>0</v>
      </c>
      <c r="AB1" s="27">
        <f t="shared" si="1"/>
        <v>0</v>
      </c>
      <c r="AC1" s="27">
        <f t="shared" si="1"/>
        <v>0</v>
      </c>
      <c r="AD1" s="27">
        <f t="shared" si="1"/>
        <v>0</v>
      </c>
      <c r="AE1" s="27">
        <f t="shared" si="1"/>
        <v>0</v>
      </c>
      <c r="AF1" s="27">
        <f t="shared" si="1"/>
        <v>0</v>
      </c>
      <c r="AG1" s="27">
        <f t="shared" si="1"/>
        <v>132978233.95999999</v>
      </c>
      <c r="AH1" s="27">
        <f t="shared" si="1"/>
        <v>10581000</v>
      </c>
      <c r="AI1" s="27">
        <f t="shared" si="1"/>
        <v>0</v>
      </c>
      <c r="AJ1" s="27">
        <f t="shared" si="1"/>
        <v>0</v>
      </c>
      <c r="AK1" s="30"/>
      <c r="AL1" s="30"/>
      <c r="AM1" s="30"/>
      <c r="AN1" s="30"/>
      <c r="AO1" s="31"/>
    </row>
    <row r="2" spans="1:41" s="36" customFormat="1" ht="31.5">
      <c r="A2" s="12" t="s">
        <v>10</v>
      </c>
      <c r="B2" s="12" t="s">
        <v>11</v>
      </c>
      <c r="C2" s="12" t="s">
        <v>12</v>
      </c>
      <c r="D2" s="12" t="s">
        <v>13</v>
      </c>
      <c r="E2" s="12" t="s">
        <v>1</v>
      </c>
      <c r="F2" s="12" t="s">
        <v>9</v>
      </c>
      <c r="G2" s="13" t="s">
        <v>14</v>
      </c>
      <c r="H2" s="44" t="s">
        <v>15</v>
      </c>
      <c r="I2" s="14" t="s">
        <v>16</v>
      </c>
      <c r="J2" s="15" t="str">
        <f ca="1">+CONCATENATE("ESTADO EPS ",TEXT(TODAY(),"DD-MM-YYYY"))</f>
        <v>ESTADO EPS 08-04-2025</v>
      </c>
      <c r="K2" s="16" t="s">
        <v>17</v>
      </c>
      <c r="L2" s="17" t="s">
        <v>18</v>
      </c>
      <c r="M2" s="18" t="s">
        <v>19</v>
      </c>
      <c r="N2" s="19" t="s">
        <v>20</v>
      </c>
      <c r="O2" s="19" t="s">
        <v>21</v>
      </c>
      <c r="P2" s="19" t="s">
        <v>22</v>
      </c>
      <c r="Q2" s="19" t="s">
        <v>23</v>
      </c>
      <c r="R2" s="18" t="s">
        <v>24</v>
      </c>
      <c r="S2" s="18" t="s">
        <v>25</v>
      </c>
      <c r="T2" s="20" t="s">
        <v>28</v>
      </c>
      <c r="U2" s="20" t="s">
        <v>29</v>
      </c>
      <c r="V2" s="20" t="s">
        <v>30</v>
      </c>
      <c r="W2" s="20" t="s">
        <v>31</v>
      </c>
      <c r="X2" s="20" t="s">
        <v>32</v>
      </c>
      <c r="Y2" s="20" t="s">
        <v>33</v>
      </c>
      <c r="Z2" s="20" t="s">
        <v>34</v>
      </c>
      <c r="AA2" s="21" t="s">
        <v>35</v>
      </c>
      <c r="AB2" s="21" t="s">
        <v>36</v>
      </c>
      <c r="AC2" s="21" t="s">
        <v>37</v>
      </c>
      <c r="AD2" s="21" t="s">
        <v>27</v>
      </c>
      <c r="AE2" s="21" t="s">
        <v>38</v>
      </c>
      <c r="AF2" s="21" t="s">
        <v>26</v>
      </c>
      <c r="AG2" s="21" t="s">
        <v>39</v>
      </c>
      <c r="AH2" s="21" t="s">
        <v>40</v>
      </c>
      <c r="AI2" s="21" t="s">
        <v>41</v>
      </c>
      <c r="AJ2" s="22" t="s">
        <v>42</v>
      </c>
      <c r="AK2" s="22" t="s">
        <v>43</v>
      </c>
      <c r="AL2" s="22" t="s">
        <v>44</v>
      </c>
      <c r="AM2" s="22" t="s">
        <v>45</v>
      </c>
      <c r="AN2" s="22" t="s">
        <v>46</v>
      </c>
      <c r="AO2" s="22" t="s">
        <v>47</v>
      </c>
    </row>
    <row r="3" spans="1:41">
      <c r="A3" s="32">
        <v>900407111</v>
      </c>
      <c r="B3" s="32" t="s">
        <v>8</v>
      </c>
      <c r="C3" s="32" t="s">
        <v>5</v>
      </c>
      <c r="D3" s="32">
        <v>90606</v>
      </c>
      <c r="E3" s="32" t="s">
        <v>57</v>
      </c>
      <c r="F3" s="32" t="str">
        <f t="shared" ref="F3:F11" si="2">_xlfn.CONCAT(A3,"_",E3)</f>
        <v>900407111_FEGP90606</v>
      </c>
      <c r="G3" s="33">
        <v>45611</v>
      </c>
      <c r="H3" s="42">
        <v>2162724</v>
      </c>
      <c r="I3" s="37" t="e">
        <v>#N/A</v>
      </c>
      <c r="J3" s="37" t="s">
        <v>72</v>
      </c>
      <c r="K3" s="39">
        <v>2162724</v>
      </c>
      <c r="L3" s="41">
        <v>4800067892</v>
      </c>
      <c r="M3" s="37" t="s">
        <v>58</v>
      </c>
      <c r="N3" s="38">
        <v>45611</v>
      </c>
      <c r="O3" s="38">
        <v>45611</v>
      </c>
      <c r="P3" s="38">
        <v>45622</v>
      </c>
      <c r="Q3" s="38"/>
      <c r="R3" s="34">
        <v>125</v>
      </c>
      <c r="S3" s="34" t="s">
        <v>74</v>
      </c>
      <c r="T3" s="39">
        <v>0</v>
      </c>
      <c r="U3" s="39"/>
      <c r="V3" s="39"/>
      <c r="W3" s="39"/>
      <c r="X3" s="39" t="s">
        <v>55</v>
      </c>
      <c r="Y3" s="39"/>
      <c r="Z3" s="39" t="s">
        <v>56</v>
      </c>
      <c r="AA3" s="45">
        <v>0</v>
      </c>
      <c r="AB3" s="45">
        <v>0</v>
      </c>
      <c r="AC3" s="45">
        <v>0</v>
      </c>
      <c r="AD3" s="45">
        <v>0</v>
      </c>
      <c r="AE3" s="45">
        <v>0</v>
      </c>
      <c r="AF3" s="45">
        <v>0</v>
      </c>
      <c r="AG3" s="39">
        <v>2162724</v>
      </c>
      <c r="AH3" s="45">
        <v>0</v>
      </c>
      <c r="AI3" s="45">
        <v>0</v>
      </c>
      <c r="AJ3" s="45">
        <v>0</v>
      </c>
      <c r="AK3" s="45">
        <v>0</v>
      </c>
      <c r="AL3" s="45"/>
      <c r="AM3" s="45"/>
      <c r="AN3" s="45"/>
      <c r="AO3" s="45">
        <v>0</v>
      </c>
    </row>
    <row r="4" spans="1:41">
      <c r="A4" s="32">
        <v>900407111</v>
      </c>
      <c r="B4" s="32" t="s">
        <v>8</v>
      </c>
      <c r="C4" s="32" t="s">
        <v>5</v>
      </c>
      <c r="D4" s="32">
        <v>94797</v>
      </c>
      <c r="E4" s="32" t="s">
        <v>59</v>
      </c>
      <c r="F4" s="32" t="str">
        <f t="shared" si="2"/>
        <v>900407111_FEGP94797</v>
      </c>
      <c r="G4" s="33">
        <v>45639</v>
      </c>
      <c r="H4" s="42">
        <v>43481260.950000003</v>
      </c>
      <c r="I4" s="37" t="e">
        <v>#N/A</v>
      </c>
      <c r="J4" s="37" t="s">
        <v>72</v>
      </c>
      <c r="K4" s="39">
        <v>43440762</v>
      </c>
      <c r="L4" s="41">
        <v>1222551819</v>
      </c>
      <c r="M4" s="37" t="s">
        <v>58</v>
      </c>
      <c r="N4" s="38">
        <v>45639</v>
      </c>
      <c r="O4" s="38">
        <v>45639</v>
      </c>
      <c r="P4" s="38">
        <v>45649</v>
      </c>
      <c r="Q4" s="38"/>
      <c r="R4" s="34">
        <v>98</v>
      </c>
      <c r="S4" s="34" t="s">
        <v>74</v>
      </c>
      <c r="T4" s="39">
        <v>0</v>
      </c>
      <c r="U4" s="39"/>
      <c r="V4" s="39"/>
      <c r="W4" s="39"/>
      <c r="X4" s="39" t="s">
        <v>55</v>
      </c>
      <c r="Y4" s="39"/>
      <c r="Z4" s="39" t="s">
        <v>56</v>
      </c>
      <c r="AA4" s="45">
        <v>0</v>
      </c>
      <c r="AB4" s="45">
        <v>0</v>
      </c>
      <c r="AC4" s="45">
        <v>0</v>
      </c>
      <c r="AD4" s="45">
        <v>0</v>
      </c>
      <c r="AE4" s="45">
        <v>0</v>
      </c>
      <c r="AF4" s="45">
        <v>0</v>
      </c>
      <c r="AG4" s="39">
        <v>43481260.950000003</v>
      </c>
      <c r="AH4" s="45">
        <v>0</v>
      </c>
      <c r="AI4" s="45">
        <v>0</v>
      </c>
      <c r="AJ4" s="45">
        <v>0</v>
      </c>
      <c r="AK4" s="45">
        <v>0</v>
      </c>
      <c r="AL4" s="45"/>
      <c r="AM4" s="45"/>
      <c r="AN4" s="45"/>
      <c r="AO4" s="45">
        <v>0</v>
      </c>
    </row>
    <row r="5" spans="1:41">
      <c r="A5" s="32">
        <v>900407111</v>
      </c>
      <c r="B5" s="32" t="s">
        <v>8</v>
      </c>
      <c r="C5" s="32" t="s">
        <v>5</v>
      </c>
      <c r="D5" s="32">
        <v>98840</v>
      </c>
      <c r="E5" s="32" t="s">
        <v>67</v>
      </c>
      <c r="F5" s="32" t="str">
        <f t="shared" si="2"/>
        <v>900407111_FEGP98840</v>
      </c>
      <c r="G5" s="33">
        <v>45672</v>
      </c>
      <c r="H5" s="42">
        <v>4659920</v>
      </c>
      <c r="I5" s="37" t="e">
        <v>#N/A</v>
      </c>
      <c r="J5" s="37" t="s">
        <v>72</v>
      </c>
      <c r="K5" s="39">
        <v>4566722</v>
      </c>
      <c r="L5" s="41">
        <v>1222573624</v>
      </c>
      <c r="M5" s="37" t="s">
        <v>58</v>
      </c>
      <c r="N5" s="38">
        <v>45672</v>
      </c>
      <c r="O5" s="38">
        <v>45691</v>
      </c>
      <c r="P5" s="38">
        <v>45707</v>
      </c>
      <c r="Q5" s="38"/>
      <c r="R5" s="34">
        <v>40</v>
      </c>
      <c r="S5" s="34" t="s">
        <v>75</v>
      </c>
      <c r="T5" s="39">
        <v>0</v>
      </c>
      <c r="U5" s="39"/>
      <c r="V5" s="39"/>
      <c r="W5" s="39"/>
      <c r="X5" s="39" t="s">
        <v>55</v>
      </c>
      <c r="Y5" s="39"/>
      <c r="Z5" s="39" t="s">
        <v>56</v>
      </c>
      <c r="AA5" s="45">
        <v>0</v>
      </c>
      <c r="AB5" s="45">
        <v>0</v>
      </c>
      <c r="AC5" s="45">
        <v>0</v>
      </c>
      <c r="AD5" s="45">
        <v>0</v>
      </c>
      <c r="AE5" s="45">
        <v>0</v>
      </c>
      <c r="AF5" s="45">
        <v>0</v>
      </c>
      <c r="AG5" s="39">
        <v>4659920</v>
      </c>
      <c r="AH5" s="45">
        <v>0</v>
      </c>
      <c r="AI5" s="45">
        <v>0</v>
      </c>
      <c r="AJ5" s="45">
        <v>0</v>
      </c>
      <c r="AK5" s="45">
        <v>0</v>
      </c>
      <c r="AL5" s="45"/>
      <c r="AM5" s="45"/>
      <c r="AN5" s="45"/>
      <c r="AO5" s="45">
        <v>0</v>
      </c>
    </row>
    <row r="6" spans="1:41">
      <c r="A6" s="32">
        <v>900407111</v>
      </c>
      <c r="B6" s="32" t="s">
        <v>8</v>
      </c>
      <c r="C6" s="32" t="s">
        <v>5</v>
      </c>
      <c r="D6" s="32">
        <v>98850</v>
      </c>
      <c r="E6" s="32" t="s">
        <v>68</v>
      </c>
      <c r="F6" s="32" t="str">
        <f t="shared" si="2"/>
        <v>900407111_FEGP98850</v>
      </c>
      <c r="G6" s="33">
        <v>45672</v>
      </c>
      <c r="H6" s="42">
        <v>20814000.030000001</v>
      </c>
      <c r="I6" s="37" t="e">
        <v>#N/A</v>
      </c>
      <c r="J6" s="37" t="s">
        <v>72</v>
      </c>
      <c r="K6" s="39">
        <v>20393274</v>
      </c>
      <c r="L6" s="41">
        <v>1222565536</v>
      </c>
      <c r="M6" s="37" t="s">
        <v>58</v>
      </c>
      <c r="N6" s="38">
        <v>45672</v>
      </c>
      <c r="O6" s="38">
        <v>45691</v>
      </c>
      <c r="P6" s="38">
        <v>45708</v>
      </c>
      <c r="Q6" s="38"/>
      <c r="R6" s="34">
        <v>39</v>
      </c>
      <c r="S6" s="34" t="s">
        <v>75</v>
      </c>
      <c r="T6" s="39">
        <v>0</v>
      </c>
      <c r="U6" s="39"/>
      <c r="V6" s="39"/>
      <c r="W6" s="39"/>
      <c r="X6" s="39" t="s">
        <v>55</v>
      </c>
      <c r="Y6" s="39"/>
      <c r="Z6" s="39" t="s">
        <v>56</v>
      </c>
      <c r="AA6" s="45">
        <v>0</v>
      </c>
      <c r="AB6" s="45">
        <v>0</v>
      </c>
      <c r="AC6" s="45">
        <v>0</v>
      </c>
      <c r="AD6" s="45">
        <v>0</v>
      </c>
      <c r="AE6" s="45">
        <v>0</v>
      </c>
      <c r="AF6" s="45">
        <v>0</v>
      </c>
      <c r="AG6" s="39">
        <v>20814000.030000001</v>
      </c>
      <c r="AH6" s="45">
        <v>0</v>
      </c>
      <c r="AI6" s="45">
        <v>0</v>
      </c>
      <c r="AJ6" s="45">
        <v>0</v>
      </c>
      <c r="AK6" s="45">
        <v>0</v>
      </c>
      <c r="AL6" s="45"/>
      <c r="AM6" s="45"/>
      <c r="AN6" s="45"/>
      <c r="AO6" s="45">
        <v>0</v>
      </c>
    </row>
    <row r="7" spans="1:41">
      <c r="A7" s="32">
        <v>900407111</v>
      </c>
      <c r="B7" s="32" t="s">
        <v>8</v>
      </c>
      <c r="C7" s="32" t="s">
        <v>5</v>
      </c>
      <c r="D7" s="32">
        <v>78999</v>
      </c>
      <c r="E7" s="32" t="s">
        <v>66</v>
      </c>
      <c r="F7" s="32" t="str">
        <f t="shared" si="2"/>
        <v>900407111_FEGP78999</v>
      </c>
      <c r="G7" s="33">
        <v>45518</v>
      </c>
      <c r="H7" s="42">
        <v>91875</v>
      </c>
      <c r="I7" s="37" t="s">
        <v>73</v>
      </c>
      <c r="J7" s="37" t="s">
        <v>71</v>
      </c>
      <c r="K7" s="39">
        <v>0</v>
      </c>
      <c r="L7" s="39"/>
      <c r="M7" s="37" t="s">
        <v>50</v>
      </c>
      <c r="N7" s="38">
        <v>45518</v>
      </c>
      <c r="O7" s="38">
        <v>45518</v>
      </c>
      <c r="P7" s="38">
        <v>45687</v>
      </c>
      <c r="Q7" s="38"/>
      <c r="R7" s="34">
        <v>60</v>
      </c>
      <c r="S7" s="34" t="s">
        <v>75</v>
      </c>
      <c r="T7" s="39">
        <v>406240</v>
      </c>
      <c r="U7" s="39" t="s">
        <v>51</v>
      </c>
      <c r="V7" s="39" t="s">
        <v>52</v>
      </c>
      <c r="W7" s="39" t="s">
        <v>53</v>
      </c>
      <c r="X7" s="39" t="s">
        <v>55</v>
      </c>
      <c r="Y7" s="39" t="s">
        <v>54</v>
      </c>
      <c r="Z7" s="39" t="s">
        <v>56</v>
      </c>
      <c r="AA7" s="45">
        <v>0</v>
      </c>
      <c r="AB7" s="45">
        <v>0</v>
      </c>
      <c r="AC7" s="45">
        <v>0</v>
      </c>
      <c r="AD7" s="45">
        <v>0</v>
      </c>
      <c r="AE7" s="45">
        <v>0</v>
      </c>
      <c r="AF7" s="45">
        <v>0</v>
      </c>
      <c r="AG7" s="39">
        <v>91875</v>
      </c>
      <c r="AH7" s="45">
        <v>0</v>
      </c>
      <c r="AI7" s="45">
        <v>0</v>
      </c>
      <c r="AJ7" s="45">
        <v>0</v>
      </c>
      <c r="AK7" s="45">
        <v>0</v>
      </c>
      <c r="AL7" s="45"/>
      <c r="AM7" s="45"/>
      <c r="AN7" s="45"/>
      <c r="AO7" s="45">
        <v>0</v>
      </c>
    </row>
    <row r="8" spans="1:41">
      <c r="A8" s="32">
        <v>900407111</v>
      </c>
      <c r="B8" s="32" t="s">
        <v>110</v>
      </c>
      <c r="C8" s="32" t="s">
        <v>5</v>
      </c>
      <c r="D8" s="32">
        <v>79000</v>
      </c>
      <c r="E8" s="32" t="s">
        <v>49</v>
      </c>
      <c r="F8" s="32" t="str">
        <f t="shared" si="2"/>
        <v>900407111_FEGP79000</v>
      </c>
      <c r="G8" s="33">
        <v>45518</v>
      </c>
      <c r="H8" s="42">
        <v>826125.99</v>
      </c>
      <c r="I8" s="37" t="s">
        <v>73</v>
      </c>
      <c r="J8" s="37" t="s">
        <v>71</v>
      </c>
      <c r="K8" s="39">
        <v>0</v>
      </c>
      <c r="L8" s="41"/>
      <c r="M8" s="37" t="s">
        <v>50</v>
      </c>
      <c r="N8" s="38">
        <v>45518</v>
      </c>
      <c r="O8" s="38">
        <v>45518</v>
      </c>
      <c r="P8" s="38">
        <v>45687</v>
      </c>
      <c r="Q8" s="38"/>
      <c r="R8" s="34">
        <v>60</v>
      </c>
      <c r="S8" s="34" t="s">
        <v>75</v>
      </c>
      <c r="T8" s="39">
        <v>1543720</v>
      </c>
      <c r="U8" s="39" t="s">
        <v>51</v>
      </c>
      <c r="V8" s="39" t="s">
        <v>52</v>
      </c>
      <c r="W8" s="39" t="s">
        <v>53</v>
      </c>
      <c r="X8" s="39" t="s">
        <v>55</v>
      </c>
      <c r="Y8" s="39" t="s">
        <v>54</v>
      </c>
      <c r="Z8" s="39" t="s">
        <v>56</v>
      </c>
      <c r="AA8" s="45">
        <v>0</v>
      </c>
      <c r="AB8" s="45">
        <v>0</v>
      </c>
      <c r="AC8" s="45">
        <v>0</v>
      </c>
      <c r="AD8" s="45">
        <v>0</v>
      </c>
      <c r="AE8" s="45">
        <v>0</v>
      </c>
      <c r="AF8" s="45">
        <v>0</v>
      </c>
      <c r="AG8" s="39">
        <v>826125.99</v>
      </c>
      <c r="AH8" s="45">
        <v>0</v>
      </c>
      <c r="AI8" s="45">
        <v>0</v>
      </c>
      <c r="AJ8" s="45">
        <v>0</v>
      </c>
      <c r="AK8" s="45">
        <v>0</v>
      </c>
      <c r="AL8" s="45"/>
      <c r="AM8" s="45"/>
      <c r="AN8" s="45"/>
      <c r="AO8" s="45">
        <v>0</v>
      </c>
    </row>
    <row r="9" spans="1:41">
      <c r="A9" s="32">
        <v>900407111</v>
      </c>
      <c r="B9" s="32" t="s">
        <v>8</v>
      </c>
      <c r="C9" s="32" t="s">
        <v>5</v>
      </c>
      <c r="D9" s="32">
        <v>103026</v>
      </c>
      <c r="E9" s="32" t="s">
        <v>60</v>
      </c>
      <c r="F9" s="32" t="str">
        <f t="shared" si="2"/>
        <v>900407111_FEGP103026</v>
      </c>
      <c r="G9" s="33">
        <v>45702</v>
      </c>
      <c r="H9" s="42">
        <v>35634953.969999999</v>
      </c>
      <c r="I9" s="37" t="e">
        <v>#N/A</v>
      </c>
      <c r="J9" s="37" t="s">
        <v>71</v>
      </c>
      <c r="K9" s="39">
        <v>34773671</v>
      </c>
      <c r="L9" s="41">
        <v>1222565511</v>
      </c>
      <c r="M9" s="37" t="s">
        <v>50</v>
      </c>
      <c r="N9" s="38">
        <v>45702</v>
      </c>
      <c r="O9" s="38">
        <v>45702</v>
      </c>
      <c r="P9" s="38">
        <v>45708</v>
      </c>
      <c r="Q9" s="38"/>
      <c r="R9" s="34">
        <v>39</v>
      </c>
      <c r="S9" s="34" t="s">
        <v>75</v>
      </c>
      <c r="T9" s="39">
        <v>150000</v>
      </c>
      <c r="U9" s="39" t="s">
        <v>51</v>
      </c>
      <c r="V9" s="39" t="s">
        <v>61</v>
      </c>
      <c r="W9" s="39" t="s">
        <v>62</v>
      </c>
      <c r="X9" s="39" t="s">
        <v>55</v>
      </c>
      <c r="Y9" s="39" t="s">
        <v>54</v>
      </c>
      <c r="Z9" s="39" t="s">
        <v>56</v>
      </c>
      <c r="AA9" s="45">
        <v>0</v>
      </c>
      <c r="AB9" s="45">
        <v>0</v>
      </c>
      <c r="AC9" s="45">
        <v>0</v>
      </c>
      <c r="AD9" s="45">
        <v>0</v>
      </c>
      <c r="AE9" s="45">
        <v>0</v>
      </c>
      <c r="AF9" s="45">
        <v>0</v>
      </c>
      <c r="AG9" s="39">
        <v>35634953.969999999</v>
      </c>
      <c r="AH9" s="45">
        <v>0</v>
      </c>
      <c r="AI9" s="45">
        <v>0</v>
      </c>
      <c r="AJ9" s="45">
        <v>0</v>
      </c>
      <c r="AK9" s="45">
        <v>0</v>
      </c>
      <c r="AL9" s="45"/>
      <c r="AM9" s="45"/>
      <c r="AN9" s="45"/>
      <c r="AO9" s="45">
        <v>0</v>
      </c>
    </row>
    <row r="10" spans="1:41">
      <c r="A10" s="32">
        <v>900407111</v>
      </c>
      <c r="B10" s="32" t="s">
        <v>8</v>
      </c>
      <c r="C10" s="32" t="s">
        <v>5</v>
      </c>
      <c r="D10" s="32">
        <v>106623</v>
      </c>
      <c r="E10" s="32" t="s">
        <v>63</v>
      </c>
      <c r="F10" s="32" t="str">
        <f t="shared" si="2"/>
        <v>900407111_FEGP106623</v>
      </c>
      <c r="G10" s="33">
        <v>45730</v>
      </c>
      <c r="H10" s="42">
        <v>25307374.02</v>
      </c>
      <c r="I10" s="37" t="e">
        <v>#N/A</v>
      </c>
      <c r="J10" s="37" t="s">
        <v>71</v>
      </c>
      <c r="K10" s="39">
        <v>0</v>
      </c>
      <c r="L10" s="41"/>
      <c r="M10" s="37" t="s">
        <v>50</v>
      </c>
      <c r="N10" s="38">
        <v>45730</v>
      </c>
      <c r="O10" s="38">
        <v>45730</v>
      </c>
      <c r="P10" s="38">
        <v>45746</v>
      </c>
      <c r="Q10" s="38"/>
      <c r="R10" s="34">
        <v>1</v>
      </c>
      <c r="S10" s="34" t="s">
        <v>76</v>
      </c>
      <c r="T10" s="39">
        <v>0</v>
      </c>
      <c r="U10" s="39"/>
      <c r="V10" s="39"/>
      <c r="W10" s="39"/>
      <c r="X10" s="39" t="s">
        <v>55</v>
      </c>
      <c r="Y10" s="39"/>
      <c r="Z10" s="39" t="s">
        <v>56</v>
      </c>
      <c r="AA10" s="45">
        <v>0</v>
      </c>
      <c r="AB10" s="45">
        <v>0</v>
      </c>
      <c r="AC10" s="45">
        <v>0</v>
      </c>
      <c r="AD10" s="45">
        <v>0</v>
      </c>
      <c r="AE10" s="45">
        <v>0</v>
      </c>
      <c r="AF10" s="45">
        <v>0</v>
      </c>
      <c r="AG10" s="39">
        <v>25307374.02</v>
      </c>
      <c r="AH10" s="45">
        <v>0</v>
      </c>
      <c r="AI10" s="45">
        <v>0</v>
      </c>
      <c r="AJ10" s="45">
        <v>0</v>
      </c>
      <c r="AK10" s="45">
        <v>0</v>
      </c>
      <c r="AL10" s="45"/>
      <c r="AM10" s="45"/>
      <c r="AN10" s="45"/>
      <c r="AO10" s="45">
        <v>0</v>
      </c>
    </row>
    <row r="11" spans="1:41">
      <c r="A11" s="32">
        <v>900407111</v>
      </c>
      <c r="B11" s="32" t="s">
        <v>8</v>
      </c>
      <c r="C11" s="32" t="s">
        <v>5</v>
      </c>
      <c r="D11" s="32">
        <v>106624</v>
      </c>
      <c r="E11" s="32" t="s">
        <v>64</v>
      </c>
      <c r="F11" s="32" t="str">
        <f t="shared" si="2"/>
        <v>900407111_FEGP106624</v>
      </c>
      <c r="G11" s="33">
        <v>45730</v>
      </c>
      <c r="H11" s="42">
        <v>10581000</v>
      </c>
      <c r="I11" s="37" t="e">
        <v>#N/A</v>
      </c>
      <c r="J11" s="37" t="s">
        <v>70</v>
      </c>
      <c r="K11" s="39">
        <v>0</v>
      </c>
      <c r="L11" s="41"/>
      <c r="M11" s="37" t="s">
        <v>65</v>
      </c>
      <c r="N11" s="38">
        <v>45730</v>
      </c>
      <c r="O11" s="38">
        <v>45730</v>
      </c>
      <c r="P11" s="38"/>
      <c r="Q11" s="38"/>
      <c r="R11" s="34">
        <v>17</v>
      </c>
      <c r="S11" s="34" t="s">
        <v>76</v>
      </c>
      <c r="T11" s="39">
        <v>0</v>
      </c>
      <c r="U11" s="39"/>
      <c r="V11" s="39"/>
      <c r="W11" s="39"/>
      <c r="X11" s="39" t="s">
        <v>55</v>
      </c>
      <c r="Y11" s="39"/>
      <c r="Z11" s="39"/>
      <c r="AA11" s="45">
        <v>0</v>
      </c>
      <c r="AB11" s="45">
        <v>0</v>
      </c>
      <c r="AC11" s="45">
        <v>0</v>
      </c>
      <c r="AD11" s="45">
        <v>0</v>
      </c>
      <c r="AE11" s="45">
        <v>0</v>
      </c>
      <c r="AF11" s="45">
        <v>0</v>
      </c>
      <c r="AG11" s="37"/>
      <c r="AH11" s="42">
        <v>10581000</v>
      </c>
      <c r="AI11" s="45">
        <v>0</v>
      </c>
      <c r="AJ11" s="45">
        <v>0</v>
      </c>
      <c r="AK11" s="45">
        <v>0</v>
      </c>
      <c r="AL11" s="45"/>
      <c r="AM11" s="45"/>
      <c r="AN11" s="45"/>
      <c r="AO11" s="45">
        <v>0</v>
      </c>
    </row>
    <row r="12" spans="1:41">
      <c r="H12" s="35"/>
    </row>
  </sheetData>
  <autoFilter ref="A2:AP11" xr:uid="{67AD35C3-78C5-40F7-AD3A-64CB1A84FCCF}"/>
  <conditionalFormatting sqref="E2">
    <cfRule type="duplicateValues" dxfId="0" priority="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BD972-80DC-4D04-BFDC-90FB09D21842}">
  <dimension ref="B1:J42"/>
  <sheetViews>
    <sheetView showGridLines="0" tabSelected="1" topLeftCell="A6" zoomScaleNormal="100" workbookViewId="0">
      <selection activeCell="C13" sqref="C13"/>
    </sheetView>
  </sheetViews>
  <sheetFormatPr baseColWidth="10" defaultColWidth="10.90625" defaultRowHeight="12.5"/>
  <cols>
    <col min="1" max="1" width="1" style="47" customWidth="1"/>
    <col min="2" max="2" width="10.90625" style="47"/>
    <col min="3" max="3" width="17.54296875" style="47" customWidth="1"/>
    <col min="4" max="4" width="11.54296875" style="47" customWidth="1"/>
    <col min="5" max="8" width="10.90625" style="47"/>
    <col min="9" max="9" width="22.54296875" style="47" customWidth="1"/>
    <col min="10" max="10" width="14" style="47" customWidth="1"/>
    <col min="11" max="11" width="1.81640625" style="47" customWidth="1"/>
    <col min="12" max="12" width="5.90625" style="47" customWidth="1"/>
    <col min="13" max="13" width="13.6328125" style="47" customWidth="1"/>
    <col min="14" max="16384" width="10.90625" style="47"/>
  </cols>
  <sheetData>
    <row r="1" spans="2:10" ht="6" customHeight="1" thickBot="1"/>
    <row r="2" spans="2:10" ht="19.5" customHeight="1">
      <c r="B2" s="48"/>
      <c r="C2" s="49"/>
      <c r="D2" s="100" t="s">
        <v>80</v>
      </c>
      <c r="E2" s="101"/>
      <c r="F2" s="101"/>
      <c r="G2" s="101"/>
      <c r="H2" s="101"/>
      <c r="I2" s="102"/>
      <c r="J2" s="106" t="s">
        <v>81</v>
      </c>
    </row>
    <row r="3" spans="2:10" ht="15.75" customHeight="1" thickBot="1">
      <c r="B3" s="50"/>
      <c r="C3" s="51"/>
      <c r="D3" s="103"/>
      <c r="E3" s="104"/>
      <c r="F3" s="104"/>
      <c r="G3" s="104"/>
      <c r="H3" s="104"/>
      <c r="I3" s="105"/>
      <c r="J3" s="107"/>
    </row>
    <row r="4" spans="2:10" ht="13">
      <c r="B4" s="50"/>
      <c r="C4" s="51"/>
      <c r="D4" s="52"/>
      <c r="E4" s="53"/>
      <c r="F4" s="53"/>
      <c r="G4" s="53"/>
      <c r="H4" s="53"/>
      <c r="I4" s="54"/>
      <c r="J4" s="55"/>
    </row>
    <row r="5" spans="2:10" ht="13">
      <c r="B5" s="50"/>
      <c r="C5" s="51"/>
      <c r="D5" s="56" t="s">
        <v>82</v>
      </c>
      <c r="E5" s="57"/>
      <c r="F5" s="57"/>
      <c r="G5" s="57"/>
      <c r="H5" s="57"/>
      <c r="I5" s="58"/>
      <c r="J5" s="58" t="s">
        <v>83</v>
      </c>
    </row>
    <row r="6" spans="2:10" ht="13.5" thickBot="1">
      <c r="B6" s="59"/>
      <c r="C6" s="60"/>
      <c r="D6" s="61"/>
      <c r="E6" s="62"/>
      <c r="F6" s="62"/>
      <c r="G6" s="62"/>
      <c r="H6" s="62"/>
      <c r="I6" s="63"/>
      <c r="J6" s="64"/>
    </row>
    <row r="7" spans="2:10">
      <c r="B7" s="65"/>
      <c r="J7" s="66"/>
    </row>
    <row r="8" spans="2:10">
      <c r="B8" s="65"/>
      <c r="J8" s="66"/>
    </row>
    <row r="9" spans="2:10">
      <c r="B9" s="65"/>
      <c r="C9" s="47" t="str">
        <f ca="1">+CONCATENATE("Santiago de Cali, ",TEXT(TODAY(),"MMMM DD YYYY"))</f>
        <v>Santiago de Cali, abril 08 2025</v>
      </c>
      <c r="J9" s="66"/>
    </row>
    <row r="10" spans="2:10" ht="13">
      <c r="B10" s="65"/>
      <c r="C10" s="67"/>
      <c r="E10" s="68"/>
      <c r="H10" s="69"/>
      <c r="J10" s="66"/>
    </row>
    <row r="11" spans="2:10">
      <c r="B11" s="65"/>
      <c r="J11" s="66"/>
    </row>
    <row r="12" spans="2:10" ht="13">
      <c r="B12" s="65"/>
      <c r="C12" s="67" t="s">
        <v>114</v>
      </c>
      <c r="J12" s="66"/>
    </row>
    <row r="13" spans="2:10" ht="13">
      <c r="B13" s="65"/>
      <c r="C13" s="67" t="s">
        <v>116</v>
      </c>
      <c r="J13" s="66"/>
    </row>
    <row r="14" spans="2:10">
      <c r="B14" s="65"/>
      <c r="J14" s="66"/>
    </row>
    <row r="15" spans="2:10">
      <c r="B15" s="65"/>
      <c r="C15" s="47" t="s">
        <v>115</v>
      </c>
      <c r="J15" s="66"/>
    </row>
    <row r="16" spans="2:10">
      <c r="B16" s="65"/>
      <c r="C16" s="70"/>
      <c r="J16" s="66"/>
    </row>
    <row r="17" spans="2:10" ht="13">
      <c r="B17" s="65"/>
      <c r="C17" s="47" t="s">
        <v>111</v>
      </c>
      <c r="D17" s="68"/>
      <c r="H17" s="71" t="s">
        <v>84</v>
      </c>
      <c r="I17" s="72" t="s">
        <v>85</v>
      </c>
      <c r="J17" s="66"/>
    </row>
    <row r="18" spans="2:10" ht="13">
      <c r="B18" s="65"/>
      <c r="C18" s="67" t="s">
        <v>86</v>
      </c>
      <c r="D18" s="67"/>
      <c r="E18" s="67"/>
      <c r="F18" s="67"/>
      <c r="H18" s="90">
        <v>9</v>
      </c>
      <c r="I18" s="74">
        <v>143559233.96000001</v>
      </c>
      <c r="J18" s="66"/>
    </row>
    <row r="19" spans="2:10">
      <c r="B19" s="65"/>
      <c r="C19" s="47" t="s">
        <v>87</v>
      </c>
      <c r="H19" s="75">
        <v>0</v>
      </c>
      <c r="I19" s="76">
        <v>0</v>
      </c>
      <c r="J19" s="66"/>
    </row>
    <row r="20" spans="2:10">
      <c r="B20" s="65"/>
      <c r="C20" s="47" t="s">
        <v>88</v>
      </c>
      <c r="H20" s="75">
        <v>0</v>
      </c>
      <c r="I20" s="76">
        <v>0</v>
      </c>
      <c r="J20" s="66"/>
    </row>
    <row r="21" spans="2:10">
      <c r="B21" s="65"/>
      <c r="C21" s="47" t="s">
        <v>89</v>
      </c>
      <c r="H21" s="75">
        <v>0</v>
      </c>
      <c r="I21" s="76">
        <v>0</v>
      </c>
      <c r="J21" s="66"/>
    </row>
    <row r="22" spans="2:10">
      <c r="B22" s="65"/>
      <c r="C22" s="47" t="s">
        <v>90</v>
      </c>
      <c r="H22" s="75">
        <v>0</v>
      </c>
      <c r="I22" s="76">
        <v>0</v>
      </c>
      <c r="J22" s="66"/>
    </row>
    <row r="23" spans="2:10">
      <c r="B23" s="65"/>
      <c r="C23" s="47" t="s">
        <v>91</v>
      </c>
      <c r="H23" s="75">
        <v>0</v>
      </c>
      <c r="I23" s="76">
        <v>0</v>
      </c>
      <c r="J23" s="66"/>
    </row>
    <row r="24" spans="2:10" ht="13" thickBot="1">
      <c r="B24" s="65"/>
      <c r="C24" s="47" t="s">
        <v>92</v>
      </c>
      <c r="H24" s="77">
        <v>0</v>
      </c>
      <c r="I24" s="78">
        <v>0</v>
      </c>
      <c r="J24" s="66"/>
    </row>
    <row r="25" spans="2:10" ht="13">
      <c r="B25" s="65"/>
      <c r="C25" s="67" t="s">
        <v>93</v>
      </c>
      <c r="D25" s="67"/>
      <c r="E25" s="67"/>
      <c r="F25" s="67"/>
      <c r="H25" s="73">
        <f>H19+H20+H21+H22+H24+H23</f>
        <v>0</v>
      </c>
      <c r="I25" s="74">
        <f>I19+I20+I21+I22+I24+I23</f>
        <v>0</v>
      </c>
      <c r="J25" s="66"/>
    </row>
    <row r="26" spans="2:10">
      <c r="B26" s="65"/>
      <c r="C26" s="47" t="s">
        <v>94</v>
      </c>
      <c r="H26" s="79">
        <v>8</v>
      </c>
      <c r="I26" s="76">
        <v>132978233.95999999</v>
      </c>
      <c r="J26" s="66"/>
    </row>
    <row r="27" spans="2:10">
      <c r="B27" s="65"/>
      <c r="C27" s="47" t="s">
        <v>40</v>
      </c>
      <c r="H27" s="79">
        <v>1</v>
      </c>
      <c r="I27" s="76">
        <v>10581000</v>
      </c>
      <c r="J27" s="66"/>
    </row>
    <row r="28" spans="2:10" ht="13">
      <c r="B28" s="65"/>
      <c r="C28" s="67" t="s">
        <v>95</v>
      </c>
      <c r="D28" s="67"/>
      <c r="E28" s="67"/>
      <c r="F28" s="67"/>
      <c r="H28" s="73">
        <f>H26+H27</f>
        <v>9</v>
      </c>
      <c r="I28" s="74">
        <f>I26+I27</f>
        <v>143559233.95999998</v>
      </c>
      <c r="J28" s="66"/>
    </row>
    <row r="29" spans="2:10" ht="13.5" thickBot="1">
      <c r="B29" s="65"/>
      <c r="C29" s="47" t="s">
        <v>96</v>
      </c>
      <c r="D29" s="67"/>
      <c r="E29" s="67"/>
      <c r="F29" s="67"/>
      <c r="H29" s="77">
        <v>0</v>
      </c>
      <c r="I29" s="78">
        <v>0</v>
      </c>
      <c r="J29" s="66"/>
    </row>
    <row r="30" spans="2:10" ht="13">
      <c r="B30" s="65"/>
      <c r="C30" s="67" t="s">
        <v>97</v>
      </c>
      <c r="D30" s="67"/>
      <c r="E30" s="67"/>
      <c r="F30" s="67"/>
      <c r="H30" s="75">
        <f>H29</f>
        <v>0</v>
      </c>
      <c r="I30" s="76">
        <f>I29</f>
        <v>0</v>
      </c>
      <c r="J30" s="66"/>
    </row>
    <row r="31" spans="2:10" ht="13">
      <c r="B31" s="65"/>
      <c r="C31" s="67"/>
      <c r="D31" s="67"/>
      <c r="E31" s="67"/>
      <c r="F31" s="67"/>
      <c r="H31" s="79"/>
      <c r="I31" s="74"/>
      <c r="J31" s="66"/>
    </row>
    <row r="32" spans="2:10" ht="13.5" thickBot="1">
      <c r="B32" s="65"/>
      <c r="C32" s="67" t="s">
        <v>98</v>
      </c>
      <c r="D32" s="67"/>
      <c r="H32" s="80">
        <f>H25+H28+H30</f>
        <v>9</v>
      </c>
      <c r="I32" s="81">
        <f>I25+I28+I30</f>
        <v>143559233.95999998</v>
      </c>
      <c r="J32" s="66"/>
    </row>
    <row r="33" spans="2:10" ht="13.5" thickTop="1">
      <c r="B33" s="65"/>
      <c r="C33" s="67"/>
      <c r="D33" s="67"/>
      <c r="H33" s="82">
        <f>+H18-H32</f>
        <v>0</v>
      </c>
      <c r="I33" s="76">
        <f>+I18-I32</f>
        <v>0</v>
      </c>
      <c r="J33" s="66"/>
    </row>
    <row r="34" spans="2:10">
      <c r="B34" s="65"/>
      <c r="G34" s="82"/>
      <c r="H34" s="82"/>
      <c r="I34" s="82"/>
      <c r="J34" s="66"/>
    </row>
    <row r="35" spans="2:10" ht="14.5">
      <c r="B35" s="65"/>
      <c r="G35" s="82"/>
      <c r="H35"/>
      <c r="I35" s="82"/>
      <c r="J35" s="66"/>
    </row>
    <row r="36" spans="2:10" ht="13">
      <c r="B36" s="65"/>
      <c r="C36" s="67"/>
      <c r="G36" s="82"/>
      <c r="H36" s="82"/>
      <c r="I36" s="82"/>
      <c r="J36" s="66"/>
    </row>
    <row r="37" spans="2:10" ht="13.5" thickBot="1">
      <c r="B37" s="65"/>
      <c r="C37" s="83" t="s">
        <v>112</v>
      </c>
      <c r="D37" s="84"/>
      <c r="H37" s="83" t="s">
        <v>99</v>
      </c>
      <c r="I37" s="84"/>
      <c r="J37" s="66"/>
    </row>
    <row r="38" spans="2:10" ht="13">
      <c r="B38" s="65"/>
      <c r="C38" s="67" t="s">
        <v>113</v>
      </c>
      <c r="D38" s="82"/>
      <c r="H38" s="85" t="s">
        <v>100</v>
      </c>
      <c r="I38" s="82"/>
      <c r="J38" s="66"/>
    </row>
    <row r="39" spans="2:10" ht="13">
      <c r="B39" s="65"/>
      <c r="C39" s="67" t="s">
        <v>48</v>
      </c>
      <c r="H39" s="67" t="s">
        <v>101</v>
      </c>
      <c r="I39" s="82"/>
      <c r="J39" s="66"/>
    </row>
    <row r="40" spans="2:10">
      <c r="B40" s="65"/>
      <c r="G40" s="82"/>
      <c r="H40" s="82"/>
      <c r="I40" s="82"/>
      <c r="J40" s="66"/>
    </row>
    <row r="41" spans="2:10" ht="12.75" customHeight="1">
      <c r="B41" s="65"/>
      <c r="C41" s="108" t="s">
        <v>102</v>
      </c>
      <c r="D41" s="108"/>
      <c r="E41" s="108"/>
      <c r="F41" s="108"/>
      <c r="G41" s="108"/>
      <c r="H41" s="108"/>
      <c r="I41" s="108"/>
      <c r="J41" s="66"/>
    </row>
    <row r="42" spans="2:10" ht="18.75" customHeight="1" thickBot="1">
      <c r="B42" s="86"/>
      <c r="C42" s="87"/>
      <c r="D42" s="87"/>
      <c r="E42" s="87"/>
      <c r="F42" s="87"/>
      <c r="G42" s="87"/>
      <c r="H42" s="87"/>
      <c r="I42" s="87"/>
      <c r="J42" s="8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DA7A0-ACC6-4011-A620-CFBA257A2B74}">
  <dimension ref="B1:J43"/>
  <sheetViews>
    <sheetView showGridLines="0" topLeftCell="A5" zoomScale="84" zoomScaleNormal="84" zoomScaleSheetLayoutView="100" workbookViewId="0">
      <selection activeCell="G21" sqref="G21"/>
    </sheetView>
  </sheetViews>
  <sheetFormatPr baseColWidth="10" defaultColWidth="11.453125" defaultRowHeight="12.5"/>
  <cols>
    <col min="1" max="1" width="4.453125" style="47" customWidth="1"/>
    <col min="2" max="2" width="11.453125" style="47"/>
    <col min="3" max="3" width="12.81640625" style="47" customWidth="1"/>
    <col min="4" max="4" width="22" style="47" customWidth="1"/>
    <col min="5" max="8" width="11.453125" style="47"/>
    <col min="9" max="9" width="24.81640625" style="47" customWidth="1"/>
    <col min="10" max="10" width="12.54296875" style="47" customWidth="1"/>
    <col min="11" max="11" width="1.81640625" style="47" customWidth="1"/>
    <col min="12" max="16384" width="11.453125" style="47"/>
  </cols>
  <sheetData>
    <row r="1" spans="2:10" ht="18" customHeight="1" thickBot="1"/>
    <row r="2" spans="2:10" ht="19.5" customHeight="1">
      <c r="B2" s="48"/>
      <c r="C2" s="49"/>
      <c r="D2" s="100" t="s">
        <v>103</v>
      </c>
      <c r="E2" s="101"/>
      <c r="F2" s="101"/>
      <c r="G2" s="101"/>
      <c r="H2" s="101"/>
      <c r="I2" s="102"/>
      <c r="J2" s="106" t="s">
        <v>81</v>
      </c>
    </row>
    <row r="3" spans="2:10" ht="15.75" customHeight="1" thickBot="1">
      <c r="B3" s="50"/>
      <c r="C3" s="51"/>
      <c r="D3" s="103"/>
      <c r="E3" s="104"/>
      <c r="F3" s="104"/>
      <c r="G3" s="104"/>
      <c r="H3" s="104"/>
      <c r="I3" s="105"/>
      <c r="J3" s="107"/>
    </row>
    <row r="4" spans="2:10" ht="13">
      <c r="B4" s="50"/>
      <c r="C4" s="51"/>
      <c r="E4" s="53"/>
      <c r="F4" s="53"/>
      <c r="G4" s="53"/>
      <c r="H4" s="53"/>
      <c r="I4" s="54"/>
      <c r="J4" s="55"/>
    </row>
    <row r="5" spans="2:10" ht="13">
      <c r="B5" s="50"/>
      <c r="C5" s="51"/>
      <c r="D5" s="109" t="s">
        <v>104</v>
      </c>
      <c r="E5" s="110"/>
      <c r="F5" s="110"/>
      <c r="G5" s="110"/>
      <c r="H5" s="110"/>
      <c r="I5" s="111"/>
      <c r="J5" s="58" t="s">
        <v>105</v>
      </c>
    </row>
    <row r="6" spans="2:10" ht="13.5" thickBot="1">
      <c r="B6" s="59"/>
      <c r="C6" s="60"/>
      <c r="D6" s="61"/>
      <c r="E6" s="62"/>
      <c r="F6" s="62"/>
      <c r="G6" s="62"/>
      <c r="H6" s="62"/>
      <c r="I6" s="63"/>
      <c r="J6" s="64"/>
    </row>
    <row r="7" spans="2:10">
      <c r="B7" s="65"/>
      <c r="J7" s="66"/>
    </row>
    <row r="8" spans="2:10">
      <c r="B8" s="65"/>
      <c r="J8" s="66"/>
    </row>
    <row r="9" spans="2:10">
      <c r="B9" s="65"/>
      <c r="C9" s="47" t="str">
        <f ca="1">+CONCATENATE("Santiago de Cali, ",TEXT(TODAY(),"MMMM DD YYYY"))</f>
        <v>Santiago de Cali, abril 08 2025</v>
      </c>
      <c r="D9" s="69"/>
      <c r="E9" s="68"/>
      <c r="J9" s="66"/>
    </row>
    <row r="10" spans="2:10" ht="13">
      <c r="B10" s="65"/>
      <c r="C10" s="67"/>
      <c r="J10" s="66"/>
    </row>
    <row r="11" spans="2:10" ht="13">
      <c r="B11" s="65"/>
      <c r="C11" s="67" t="str">
        <f>+'FOR-CSA-018'!C12</f>
        <v>Señores : GENCELL PHARMA S.A.S</v>
      </c>
      <c r="J11" s="66"/>
    </row>
    <row r="12" spans="2:10" ht="13">
      <c r="B12" s="65"/>
      <c r="C12" s="113" t="str">
        <f>+'FOR-CSA-018'!C13</f>
        <v>NIT: 900407111</v>
      </c>
      <c r="D12" s="113"/>
      <c r="J12" s="66"/>
    </row>
    <row r="13" spans="2:10">
      <c r="B13" s="65"/>
      <c r="J13" s="66"/>
    </row>
    <row r="14" spans="2:10">
      <c r="B14" s="65"/>
      <c r="C14" s="47" t="s">
        <v>106</v>
      </c>
      <c r="J14" s="66"/>
    </row>
    <row r="15" spans="2:10">
      <c r="B15" s="65"/>
      <c r="C15" s="70"/>
      <c r="J15" s="66"/>
    </row>
    <row r="16" spans="2:10" ht="13">
      <c r="B16" s="65"/>
      <c r="C16" s="89"/>
      <c r="D16" s="68"/>
      <c r="H16" s="90" t="s">
        <v>84</v>
      </c>
      <c r="I16" s="90" t="s">
        <v>85</v>
      </c>
      <c r="J16" s="66"/>
    </row>
    <row r="17" spans="2:10" ht="13">
      <c r="B17" s="65"/>
      <c r="C17" s="67" t="s">
        <v>111</v>
      </c>
      <c r="D17" s="67"/>
      <c r="E17" s="67"/>
      <c r="F17" s="67"/>
      <c r="H17" s="91">
        <f>+SUM(H18:H23)</f>
        <v>0</v>
      </c>
      <c r="I17" s="92">
        <f>+SUM(I18:I23)</f>
        <v>0</v>
      </c>
      <c r="J17" s="66"/>
    </row>
    <row r="18" spans="2:10">
      <c r="B18" s="65"/>
      <c r="C18" s="47" t="s">
        <v>87</v>
      </c>
      <c r="H18" s="93">
        <f>+'FOR-CSA-018'!H19</f>
        <v>0</v>
      </c>
      <c r="I18" s="94">
        <f>+'FOR-CSA-018'!I19</f>
        <v>0</v>
      </c>
      <c r="J18" s="66"/>
    </row>
    <row r="19" spans="2:10">
      <c r="B19" s="65"/>
      <c r="C19" s="47" t="s">
        <v>88</v>
      </c>
      <c r="H19" s="93">
        <f>+'FOR-CSA-018'!H20</f>
        <v>0</v>
      </c>
      <c r="I19" s="94">
        <f>+'FOR-CSA-018'!I20</f>
        <v>0</v>
      </c>
      <c r="J19" s="66"/>
    </row>
    <row r="20" spans="2:10">
      <c r="B20" s="65"/>
      <c r="C20" s="47" t="s">
        <v>89</v>
      </c>
      <c r="H20" s="93">
        <f>+'FOR-CSA-018'!H21</f>
        <v>0</v>
      </c>
      <c r="I20" s="94">
        <f>+'FOR-CSA-018'!I21</f>
        <v>0</v>
      </c>
      <c r="J20" s="66"/>
    </row>
    <row r="21" spans="2:10">
      <c r="B21" s="65"/>
      <c r="C21" s="47" t="s">
        <v>90</v>
      </c>
      <c r="H21" s="93">
        <f>+'FOR-CSA-018'!H22</f>
        <v>0</v>
      </c>
      <c r="I21" s="94">
        <f>+'FOR-CSA-018'!I22</f>
        <v>0</v>
      </c>
      <c r="J21" s="66"/>
    </row>
    <row r="22" spans="2:10">
      <c r="B22" s="65"/>
      <c r="C22" s="47" t="s">
        <v>91</v>
      </c>
      <c r="H22" s="93">
        <f>+'FOR-CSA-018'!H23</f>
        <v>0</v>
      </c>
      <c r="I22" s="94">
        <f>+'FOR-CSA-018'!I23</f>
        <v>0</v>
      </c>
      <c r="J22" s="66"/>
    </row>
    <row r="23" spans="2:10">
      <c r="B23" s="65"/>
      <c r="C23" s="47" t="s">
        <v>107</v>
      </c>
      <c r="H23" s="93">
        <f>+'FOR-CSA-018'!H24</f>
        <v>0</v>
      </c>
      <c r="I23" s="94">
        <f>+'FOR-CSA-018'!I24</f>
        <v>0</v>
      </c>
      <c r="J23" s="66"/>
    </row>
    <row r="24" spans="2:10" ht="13">
      <c r="B24" s="65"/>
      <c r="C24" s="67" t="s">
        <v>108</v>
      </c>
      <c r="D24" s="67"/>
      <c r="E24" s="67"/>
      <c r="F24" s="67"/>
      <c r="H24" s="91">
        <f>SUM(H18:H23)</f>
        <v>0</v>
      </c>
      <c r="I24" s="92">
        <f>+SUBTOTAL(9,I18:I23)</f>
        <v>0</v>
      </c>
      <c r="J24" s="66"/>
    </row>
    <row r="25" spans="2:10" ht="13.5" thickBot="1">
      <c r="B25" s="65"/>
      <c r="C25" s="67"/>
      <c r="D25" s="67"/>
      <c r="H25" s="95"/>
      <c r="I25" s="96"/>
      <c r="J25" s="66"/>
    </row>
    <row r="26" spans="2:10" ht="13.5" thickTop="1">
      <c r="B26" s="65"/>
      <c r="C26" s="67"/>
      <c r="D26" s="67"/>
      <c r="H26" s="82"/>
      <c r="I26" s="76"/>
      <c r="J26" s="66"/>
    </row>
    <row r="27" spans="2:10" ht="13">
      <c r="B27" s="65"/>
      <c r="C27" s="67"/>
      <c r="D27" s="67"/>
      <c r="H27" s="82"/>
      <c r="I27" s="76"/>
      <c r="J27" s="66"/>
    </row>
    <row r="28" spans="2:10" ht="13">
      <c r="B28" s="65"/>
      <c r="C28" s="67"/>
      <c r="D28" s="67"/>
      <c r="H28" s="82"/>
      <c r="I28" s="76"/>
      <c r="J28" s="66"/>
    </row>
    <row r="29" spans="2:10">
      <c r="B29" s="65"/>
      <c r="G29" s="82"/>
      <c r="H29" s="82"/>
      <c r="I29" s="82"/>
      <c r="J29" s="66"/>
    </row>
    <row r="30" spans="2:10" ht="13.5" thickBot="1">
      <c r="B30" s="65"/>
      <c r="C30" s="83" t="str">
        <f>+'FOR-CSA-018'!C37</f>
        <v>LIZETH JOHANNA OLIVEROS</v>
      </c>
      <c r="D30" s="83"/>
      <c r="G30" s="83" t="str">
        <f>+'FOR-CSA-018'!H37</f>
        <v xml:space="preserve">Lizeth Ome </v>
      </c>
      <c r="H30" s="84"/>
      <c r="I30" s="82"/>
      <c r="J30" s="66"/>
    </row>
    <row r="31" spans="2:10" ht="13">
      <c r="B31" s="65"/>
      <c r="C31" s="85" t="str">
        <f>+'FOR-CSA-018'!C38</f>
        <v>ANALISTA CONTABLE</v>
      </c>
      <c r="D31" s="85"/>
      <c r="G31" s="85" t="str">
        <f>+'FOR-CSA-018'!H38</f>
        <v>Cartera - Cuentas Salud</v>
      </c>
      <c r="H31" s="82"/>
      <c r="I31" s="82"/>
      <c r="J31" s="66"/>
    </row>
    <row r="32" spans="2:10" ht="13">
      <c r="B32" s="65"/>
      <c r="C32" s="85" t="str">
        <f>+'FOR-CSA-018'!C39</f>
        <v>Entidad</v>
      </c>
      <c r="D32" s="85"/>
      <c r="G32" s="85" t="str">
        <f>+'FOR-CSA-018'!H39</f>
        <v>EPS Comfenalco Valle.</v>
      </c>
      <c r="H32" s="82"/>
      <c r="I32" s="82"/>
      <c r="J32" s="66"/>
    </row>
    <row r="33" spans="2:10" ht="13">
      <c r="B33" s="65"/>
      <c r="C33" s="85"/>
      <c r="D33" s="85"/>
      <c r="G33" s="85"/>
      <c r="H33" s="82"/>
      <c r="I33" s="82"/>
      <c r="J33" s="66"/>
    </row>
    <row r="34" spans="2:10" ht="13">
      <c r="B34" s="65"/>
      <c r="C34" s="85"/>
      <c r="D34" s="85"/>
      <c r="G34" s="85"/>
      <c r="H34" s="82"/>
      <c r="I34" s="82"/>
      <c r="J34" s="66"/>
    </row>
    <row r="35" spans="2:10" ht="14">
      <c r="B35" s="65"/>
      <c r="C35" s="112" t="s">
        <v>109</v>
      </c>
      <c r="D35" s="112"/>
      <c r="E35" s="112"/>
      <c r="F35" s="112"/>
      <c r="G35" s="112"/>
      <c r="H35" s="112"/>
      <c r="I35" s="112"/>
      <c r="J35" s="66"/>
    </row>
    <row r="36" spans="2:10" ht="13">
      <c r="B36" s="65"/>
      <c r="C36" s="85"/>
      <c r="D36" s="85"/>
      <c r="G36" s="85"/>
      <c r="H36" s="82"/>
      <c r="I36" s="82"/>
      <c r="J36" s="66"/>
    </row>
    <row r="37" spans="2:10" ht="18.75" customHeight="1" thickBot="1">
      <c r="B37" s="86"/>
      <c r="C37" s="87"/>
      <c r="D37" s="87"/>
      <c r="E37" s="87"/>
      <c r="F37" s="87"/>
      <c r="G37" s="84"/>
      <c r="H37" s="84"/>
      <c r="I37" s="84"/>
      <c r="J37" s="88"/>
    </row>
    <row r="43" spans="2:10" ht="14.5">
      <c r="D43"/>
    </row>
  </sheetData>
  <mergeCells count="5">
    <mergeCell ref="D2:I3"/>
    <mergeCell ref="J2:J3"/>
    <mergeCell ref="D5:I5"/>
    <mergeCell ref="C35:I35"/>
    <mergeCell ref="C12:D12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Neyla Lizeth Ome Guamanga</dc:creator>
  <cp:lastModifiedBy>Neyla Lizeth Ome Guamanga</cp:lastModifiedBy>
  <cp:lastPrinted>2025-04-08T13:42:19Z</cp:lastPrinted>
  <dcterms:created xsi:type="dcterms:W3CDTF">2025-04-02T21:48:45Z</dcterms:created>
  <dcterms:modified xsi:type="dcterms:W3CDTF">2025-04-08T13:43:39Z</dcterms:modified>
</cp:coreProperties>
</file>