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900190045 ESE HOSPITAL REGIONAL MANUELA BELTRAN\"/>
    </mc:Choice>
  </mc:AlternateContent>
  <xr:revisionPtr revIDLastSave="0" documentId="13_ncr:1_{8616B7FD-D50A-45F9-8865-ECE8465FC4F0}" xr6:coauthVersionLast="47" xr6:coauthVersionMax="47" xr10:uidLastSave="{00000000-0000-0000-0000-000000000000}"/>
  <bookViews>
    <workbookView xWindow="-110" yWindow="-110" windowWidth="19420" windowHeight="11500" xr2:uid="{91A5B005-7579-47F2-8F6D-6606E013A94E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2" i="4"/>
  <c r="C9" i="3"/>
  <c r="C9" i="4" s="1"/>
  <c r="H24" i="4" l="1"/>
  <c r="I24" i="4"/>
  <c r="M2" i="2" l="1"/>
  <c r="AM1" i="2"/>
  <c r="AL1" i="2"/>
  <c r="AK1" i="2"/>
  <c r="AJ1" i="2"/>
  <c r="AI1" i="2"/>
  <c r="AH1" i="2"/>
  <c r="AG1" i="2"/>
  <c r="AF1" i="2"/>
  <c r="AE1" i="2"/>
  <c r="AD1" i="2"/>
  <c r="W1" i="2"/>
  <c r="N1" i="2"/>
  <c r="K1" i="2"/>
  <c r="J1" i="2"/>
  <c r="F15" i="1"/>
  <c r="L1" i="2" l="1"/>
</calcChain>
</file>

<file path=xl/sharedStrings.xml><?xml version="1.0" encoding="utf-8"?>
<sst xmlns="http://schemas.openxmlformats.org/spreadsheetml/2006/main" count="133" uniqueCount="112">
  <si>
    <t>NIT</t>
  </si>
  <si>
    <t>ENTIDAD</t>
  </si>
  <si>
    <t>FACTURA</t>
  </si>
  <si>
    <t>FECHA RADICACION</t>
  </si>
  <si>
    <t>VALOR INICIAL</t>
  </si>
  <si>
    <t>SALDO</t>
  </si>
  <si>
    <t>DE 0 A 90 DÌAS</t>
  </si>
  <si>
    <t>DE 91 A 120 DÍAS</t>
  </si>
  <si>
    <t>DE 121 A 360 DÍAS</t>
  </si>
  <si>
    <t>MAYOR A 361 DÍAS</t>
  </si>
  <si>
    <t>FECHA FACTURA</t>
  </si>
  <si>
    <t>ESE HOSPITAL REGIONAL MANUELA BELTRAN SOCORRO - SANTANDER</t>
  </si>
  <si>
    <t>NIT: 900.190.045-1</t>
  </si>
  <si>
    <t xml:space="preserve">MODALIDAD </t>
  </si>
  <si>
    <t>E.S.E HOSPITAL REGIONAL MANUELA BELTRAN SOCORRO</t>
  </si>
  <si>
    <t>Versión: 01</t>
  </si>
  <si>
    <t>Página: 1 de 1</t>
  </si>
  <si>
    <t>Fecha: 13/03/2025</t>
  </si>
  <si>
    <t>CARTERA POR EDADES</t>
  </si>
  <si>
    <t>Cód: GF-FO-15</t>
  </si>
  <si>
    <t>ESTADO DE CARTERA CON CORTE A 31 DE MARZO DE 2025</t>
  </si>
  <si>
    <t xml:space="preserve">COMFENALCO VALLE </t>
  </si>
  <si>
    <t>COMFENALCO VALLE                                                                  .</t>
  </si>
  <si>
    <t>HRMB428966</t>
  </si>
  <si>
    <t>HRMB462101</t>
  </si>
  <si>
    <t>NIT IPS</t>
  </si>
  <si>
    <t>Nombre IPS</t>
  </si>
  <si>
    <t>Prefijo Factura</t>
  </si>
  <si>
    <t>Numero Factura</t>
  </si>
  <si>
    <t>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</si>
  <si>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</si>
  <si>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</si>
  <si>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</si>
  <si>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</si>
  <si>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</si>
  <si>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</si>
  <si>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</si>
  <si>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</si>
  <si>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</si>
  <si>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</si>
  <si>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</si>
  <si>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</si>
  <si>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</si>
  <si>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</si>
  <si>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</si>
  <si>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</si>
  <si>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</si>
  <si>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</si>
  <si>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</si>
  <si>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</si>
  <si>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</si>
  <si>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</si>
  <si>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</si>
  <si>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</si>
  <si>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</si>
  <si>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</si>
  <si>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</si>
  <si>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</si>
  <si>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</si>
  <si>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</si>
  <si>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</si>
  <si>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</si>
  <si>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</si>
  <si>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</si>
  <si>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</si>
  <si>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</si>
  <si>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</si>
  <si>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ESE HOSPITAL REGIONAL MANUELA BELTRAN</t>
  </si>
  <si>
    <t xml:space="preserve">'HRMB428966', </t>
  </si>
  <si>
    <t>900190045_HRMB428966</t>
  </si>
  <si>
    <t>Factura no radicada</t>
  </si>
  <si>
    <t>Factura No Radicada</t>
  </si>
  <si>
    <t>No radicada</t>
  </si>
  <si>
    <t xml:space="preserve">'HRMB462101', </t>
  </si>
  <si>
    <t>900190045_HRMB462101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</si>
  <si>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</si>
  <si>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</si>
  <si>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</si>
  <si>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</si>
  <si>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</si>
  <si>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</si>
  <si>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</si>
  <si>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</si>
  <si>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</si>
  <si>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</si>
  <si>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</si>
  <si>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</si>
  <si>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</si>
  <si>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</si>
  <si>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</si>
  <si>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</si>
  <si>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</si>
  <si>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</si>
  <si>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</si>
  <si>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</si>
  <si>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</si>
  <si>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</si>
  <si>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</si>
  <si>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</si>
  <si>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</si>
  <si>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</si>
  <si>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</si>
  <si>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</si>
  <si>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</si>
  <si>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</si>
  <si>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</si>
  <si>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</si>
  <si>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ESE HOSPITAL REGIONAL MANUELA BELTRAN</t>
  </si>
  <si>
    <t>NIT: 900190045</t>
  </si>
  <si>
    <t>A continuacion me permito remitir nuestra respuesta al estado de cartera presentado en la fecha: 08/04/2025</t>
  </si>
  <si>
    <t>Eddy milena sanchez rodriguez</t>
  </si>
  <si>
    <t>Coordinadora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</si>
</sst>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Aptos Narrow"/>
      <family val="2"/>
      <scheme val="minor"/>
    </font>
    <font>
      <sz val="10"/>
      <color theme="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1" xfId="0" applyFont="1" applyBorder="1"/>
    <xf numFmtId="14" fontId="4" fillId="0" borderId="1" xfId="0" applyNumberFormat="1" applyFont="1" applyBorder="1"/>
    <xf numFmtId="43" fontId="4" fillId="0" borderId="1" xfId="1" applyFont="1" applyBorder="1"/>
    <xf numFmtId="164" fontId="4" fillId="0" borderId="1" xfId="1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0" fillId="0" borderId="0" xfId="0" applyNumberFormat="1"/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2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165" fontId="5" fillId="0" borderId="0" xfId="0" applyNumberFormat="1" applyFont="1"/>
    <xf numFmtId="165" fontId="5" fillId="0" borderId="0" xfId="2" applyNumberFormat="1" applyFont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7" fillId="3" borderId="1" xfId="2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7" fontId="7" fillId="2" borderId="1" xfId="2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8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" fontId="9" fillId="0" borderId="12" xfId="3" applyNumberFormat="1" applyFont="1" applyBorder="1" applyAlignment="1">
      <alignment horizontal="center"/>
    </xf>
    <xf numFmtId="169" fontId="9" fillId="0" borderId="12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1" fontId="10" fillId="0" borderId="16" xfId="3" applyNumberFormat="1" applyFont="1" applyBorder="1" applyAlignment="1">
      <alignment horizontal="center"/>
    </xf>
    <xf numFmtId="169" fontId="10" fillId="0" borderId="16" xfId="3" applyNumberFormat="1" applyFont="1" applyBorder="1" applyAlignment="1">
      <alignment horizontal="right"/>
    </xf>
    <xf numFmtId="169" fontId="9" fillId="0" borderId="0" xfId="3" applyNumberFormat="1" applyFont="1"/>
    <xf numFmtId="169" fontId="10" fillId="0" borderId="12" xfId="3" applyNumberFormat="1" applyFont="1" applyBorder="1"/>
    <xf numFmtId="169" fontId="9" fillId="0" borderId="12" xfId="3" applyNumberFormat="1" applyFont="1" applyBorder="1"/>
    <xf numFmtId="169" fontId="10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0" fontId="9" fillId="0" borderId="13" xfId="3" applyFont="1" applyBorder="1"/>
    <xf numFmtId="0" fontId="9" fillId="7" borderId="0" xfId="3" applyFont="1" applyFill="1"/>
    <xf numFmtId="0" fontId="10" fillId="0" borderId="0" xfId="3" applyFont="1" applyAlignment="1">
      <alignment horizontal="center"/>
    </xf>
    <xf numFmtId="1" fontId="10" fillId="0" borderId="0" xfId="4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164" fontId="9" fillId="0" borderId="16" xfId="5" applyNumberFormat="1" applyFont="1" applyBorder="1" applyAlignment="1">
      <alignment horizontal="center"/>
    </xf>
    <xf numFmtId="170" fontId="9" fillId="0" borderId="16" xfId="5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0" fillId="0" borderId="5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14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0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6779A1F1-E9E3-447D-8574-0F3A4AA4CCFB}"/>
    <cellStyle name="Millares 3" xfId="4" xr:uid="{A7156840-B411-4125-971B-C5DB051AA9CB}"/>
    <cellStyle name="Moneda" xfId="2" builtinId="4"/>
    <cellStyle name="Normal" xfId="0" builtinId="0"/>
    <cellStyle name="Normal 2 2" xfId="3" xr:uid="{50CC5BEE-75E7-43AD-8CFB-B5EAA44C3CBA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904875</xdr:colOff>
      <xdr:row>1</xdr:row>
      <xdr:rowOff>66675</xdr:rowOff>
    </xdr:from>
    <xdr:to>
      <xdr:col>2</xdr:col>
      <xdr:colOff>504825</xdr:colOff>
      <xdr:row>3</xdr:row>
      <xdr:rowOff>278099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57874A-9145-4DB8-AED0-25D3A29A1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123825"/>
          <a:ext cx="2105025" cy="716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3EFC9FA-8862-4438-A32A-FB65520018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8A8743A-57C9-4035-AAD6-F8C2353B1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AD68C01-75F1-4C7B-9597-A066797A5F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F06822-E8B8-45A1-9B27-3B30B7978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EDC3-F313-4309-A34A-ED3BB2C0254A}">
  <dimension ref="A1:K15"/>
  <sheetViews>
    <sheetView tabSelected="1" zoomScaleNormal="100" workbookViewId="0">
      <selection activeCell="B16" sqref="B16"/>
    </sheetView>
  </sheetViews>
  <sheetFormatPr baseColWidth="10" defaultRowHeight="14.5" x14ac:dyDescent="0.35"/>
  <cols>
    <col min="2" max="2" width="37.54296875" customWidth="1"/>
    <col min="3" max="3" width="21" customWidth="1"/>
    <col min="4" max="4" width="18.81640625" customWidth="1"/>
    <col min="5" max="5" width="22.81640625" customWidth="1"/>
    <col min="6" max="6" width="15.453125" customWidth="1"/>
    <col min="8" max="8" width="17.453125" customWidth="1"/>
    <col min="9" max="9" width="21.7265625" customWidth="1"/>
    <col min="10" max="10" width="20" customWidth="1"/>
    <col min="11" max="11" width="22.26953125" customWidth="1"/>
  </cols>
  <sheetData>
    <row r="1" spans="1:11" ht="4.5" customHeight="1" x14ac:dyDescent="0.35">
      <c r="C1" s="2"/>
      <c r="D1" s="93"/>
      <c r="E1" s="93"/>
      <c r="F1" s="93"/>
      <c r="G1" s="93"/>
      <c r="H1" s="93"/>
    </row>
    <row r="2" spans="1:11" ht="22.5" customHeight="1" x14ac:dyDescent="0.35">
      <c r="B2" s="94"/>
      <c r="C2" s="94"/>
      <c r="D2" s="94"/>
      <c r="E2" s="95" t="s">
        <v>14</v>
      </c>
      <c r="F2" s="96"/>
      <c r="G2" s="99" t="s">
        <v>19</v>
      </c>
      <c r="H2" s="99"/>
      <c r="I2" s="99"/>
      <c r="J2" s="4" t="s">
        <v>15</v>
      </c>
    </row>
    <row r="3" spans="1:11" ht="17.25" customHeight="1" x14ac:dyDescent="0.35">
      <c r="B3" s="94"/>
      <c r="C3" s="94"/>
      <c r="D3" s="94"/>
      <c r="E3" s="97"/>
      <c r="F3" s="98"/>
      <c r="G3" s="100" t="s">
        <v>17</v>
      </c>
      <c r="H3" s="100"/>
      <c r="I3" s="100"/>
      <c r="J3" s="4" t="s">
        <v>16</v>
      </c>
    </row>
    <row r="4" spans="1:11" ht="25.5" customHeight="1" x14ac:dyDescent="0.35">
      <c r="B4" s="94"/>
      <c r="C4" s="94"/>
      <c r="D4" s="94"/>
      <c r="E4" s="101" t="s">
        <v>18</v>
      </c>
      <c r="F4" s="101"/>
      <c r="G4" s="101"/>
      <c r="H4" s="101"/>
      <c r="I4" s="101"/>
      <c r="J4" s="101"/>
    </row>
    <row r="5" spans="1:11" ht="15.75" customHeight="1" x14ac:dyDescent="0.35">
      <c r="B5" s="3"/>
      <c r="C5" s="1"/>
      <c r="D5" s="1"/>
      <c r="E5" s="1"/>
      <c r="F5" s="1"/>
      <c r="G5" s="1"/>
      <c r="H5" s="1"/>
    </row>
    <row r="6" spans="1:11" x14ac:dyDescent="0.35">
      <c r="C6" s="2" t="s">
        <v>11</v>
      </c>
      <c r="D6" s="2"/>
      <c r="E6" s="2"/>
      <c r="F6" s="2"/>
      <c r="G6" s="2"/>
    </row>
    <row r="7" spans="1:11" x14ac:dyDescent="0.35">
      <c r="C7" s="92" t="s">
        <v>12</v>
      </c>
      <c r="D7" s="92"/>
      <c r="E7" s="92"/>
      <c r="F7" s="92"/>
      <c r="G7" s="92"/>
    </row>
    <row r="8" spans="1:11" x14ac:dyDescent="0.35">
      <c r="C8" s="92" t="s">
        <v>20</v>
      </c>
      <c r="D8" s="92"/>
      <c r="E8" s="92"/>
      <c r="F8" s="92"/>
      <c r="G8" s="92"/>
    </row>
    <row r="9" spans="1:11" x14ac:dyDescent="0.35">
      <c r="C9" s="92" t="s">
        <v>13</v>
      </c>
      <c r="D9" s="92"/>
      <c r="E9" s="92"/>
      <c r="F9" s="92"/>
      <c r="G9" s="92"/>
    </row>
    <row r="10" spans="1:11" x14ac:dyDescent="0.35">
      <c r="C10" s="93" t="s">
        <v>21</v>
      </c>
      <c r="D10" s="93"/>
      <c r="E10" s="93"/>
      <c r="F10" s="93"/>
      <c r="G10" s="93"/>
    </row>
    <row r="11" spans="1:11" x14ac:dyDescent="0.35">
      <c r="C11" s="1"/>
      <c r="D11" s="1"/>
      <c r="E11" s="1"/>
      <c r="F11" s="1"/>
      <c r="G11" s="1"/>
    </row>
    <row r="12" spans="1:11" s="1" customFormat="1" x14ac:dyDescent="0.35">
      <c r="A12" s="9" t="s">
        <v>0</v>
      </c>
      <c r="B12" s="9" t="s">
        <v>1</v>
      </c>
      <c r="C12" s="9" t="s">
        <v>2</v>
      </c>
      <c r="D12" s="9" t="s">
        <v>10</v>
      </c>
      <c r="E12" s="9" t="s">
        <v>3</v>
      </c>
      <c r="F12" s="9" t="s">
        <v>4</v>
      </c>
      <c r="G12" s="9" t="s">
        <v>5</v>
      </c>
      <c r="H12" s="10" t="s">
        <v>6</v>
      </c>
      <c r="I12" s="10" t="s">
        <v>7</v>
      </c>
      <c r="J12" s="10" t="s">
        <v>8</v>
      </c>
      <c r="K12" s="10" t="s">
        <v>9</v>
      </c>
    </row>
    <row r="13" spans="1:11" x14ac:dyDescent="0.35">
      <c r="A13" s="5">
        <v>890303093</v>
      </c>
      <c r="B13" s="5" t="s">
        <v>22</v>
      </c>
      <c r="C13" s="5" t="s">
        <v>23</v>
      </c>
      <c r="D13" s="6">
        <v>45135</v>
      </c>
      <c r="E13" s="6">
        <v>45342.659722222219</v>
      </c>
      <c r="F13" s="7">
        <v>127322</v>
      </c>
      <c r="G13" s="8">
        <v>0</v>
      </c>
      <c r="H13" s="8">
        <v>0</v>
      </c>
      <c r="I13" s="8">
        <v>0</v>
      </c>
      <c r="J13" s="8">
        <v>0</v>
      </c>
      <c r="K13" s="8">
        <v>127322</v>
      </c>
    </row>
    <row r="14" spans="1:11" x14ac:dyDescent="0.35">
      <c r="A14" s="5">
        <v>890303093</v>
      </c>
      <c r="B14" s="5" t="s">
        <v>22</v>
      </c>
      <c r="C14" s="5" t="s">
        <v>24</v>
      </c>
      <c r="D14" s="6">
        <v>45197</v>
      </c>
      <c r="E14" s="6">
        <v>45342.659722222219</v>
      </c>
      <c r="F14" s="7">
        <v>73400</v>
      </c>
      <c r="G14" s="8">
        <v>0</v>
      </c>
      <c r="H14" s="8">
        <v>0</v>
      </c>
      <c r="I14" s="8">
        <v>0</v>
      </c>
      <c r="J14" s="8">
        <v>0</v>
      </c>
      <c r="K14" s="8">
        <v>73400</v>
      </c>
    </row>
    <row r="15" spans="1:11" x14ac:dyDescent="0.35">
      <c r="F15" s="11">
        <f>SUM(F13:F14)</f>
        <v>200722</v>
      </c>
    </row>
  </sheetData>
  <mergeCells count="10">
    <mergeCell ref="C9:G9"/>
    <mergeCell ref="C10:G10"/>
    <mergeCell ref="C7:G7"/>
    <mergeCell ref="C8:G8"/>
    <mergeCell ref="D1:H1"/>
    <mergeCell ref="B2:D4"/>
    <mergeCell ref="E2:F3"/>
    <mergeCell ref="G2:I2"/>
    <mergeCell ref="G3:I3"/>
    <mergeCell ref="E4:J4"/>
  </mergeCells>
  <pageMargins left="0.7" right="0.7" top="0.75" bottom="0.75" header="0.3" footer="0.3"/>
  <pageSetup scale="4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A7FD3-EB07-41A2-85B6-0F826BCA25DC}">
  <dimension ref="A1:AR4"/>
  <sheetViews>
    <sheetView workbookViewId="0">
      <selection activeCell="L3" sqref="L3"/>
    </sheetView>
  </sheetViews>
  <sheetFormatPr baseColWidth="10" defaultRowHeight="14.5" x14ac:dyDescent="0.35"/>
  <cols>
    <col min="24" max="24" width="11.26953125" customWidth="1"/>
    <col min="26" max="26" width="11.453125" customWidth="1"/>
    <col min="27" max="27" width="9.08984375" customWidth="1"/>
    <col min="28" max="28" width="7.26953125" customWidth="1"/>
    <col min="29" max="29" width="8.1796875" customWidth="1"/>
    <col min="34" max="34" width="13.1796875" customWidth="1"/>
    <col min="35" max="35" width="10.6328125" customWidth="1"/>
    <col min="36" max="36" width="13.453125" customWidth="1"/>
    <col min="39" max="39" width="10.6328125" customWidth="1"/>
    <col min="41" max="42" width="13.08984375" customWidth="1"/>
    <col min="44" max="44" width="12.453125" customWidth="1"/>
  </cols>
  <sheetData>
    <row r="1" spans="1:44" x14ac:dyDescent="0.35">
      <c r="A1" s="12">
        <v>45747</v>
      </c>
      <c r="B1" s="13"/>
      <c r="C1" s="13"/>
      <c r="D1" s="13"/>
      <c r="E1" s="13"/>
      <c r="F1" s="13"/>
      <c r="G1" s="13"/>
      <c r="H1" s="14"/>
      <c r="I1" s="14"/>
      <c r="J1" s="15">
        <f>+SUBTOTAL(9,J3:J26698)</f>
        <v>200722</v>
      </c>
      <c r="K1" s="15">
        <f>+SUBTOTAL(9,K3:K26698)</f>
        <v>200722</v>
      </c>
      <c r="L1" s="16">
        <f>+K1-SUM(AD1:AL1)</f>
        <v>0</v>
      </c>
      <c r="M1" s="17"/>
      <c r="N1" s="15">
        <f>+SUBTOTAL(9,N3:N26698)</f>
        <v>0</v>
      </c>
      <c r="O1" s="18"/>
      <c r="P1" s="17"/>
      <c r="Q1" s="19"/>
      <c r="R1" s="19"/>
      <c r="S1" s="19"/>
      <c r="T1" s="19"/>
      <c r="U1" s="17"/>
      <c r="V1" s="17"/>
      <c r="W1" s="15">
        <f t="shared" ref="W1" si="0">+SUBTOTAL(9,W3:W26698)</f>
        <v>0</v>
      </c>
      <c r="X1" s="17"/>
      <c r="Y1" s="17"/>
      <c r="Z1" s="17"/>
      <c r="AA1" s="17"/>
      <c r="AB1" s="17"/>
      <c r="AC1" s="17"/>
      <c r="AD1" s="15">
        <f t="shared" ref="AD1:AM1" si="1">+SUBTOTAL(9,AD3:AD26698)</f>
        <v>0</v>
      </c>
      <c r="AE1" s="15">
        <f t="shared" si="1"/>
        <v>0</v>
      </c>
      <c r="AF1" s="15">
        <f t="shared" si="1"/>
        <v>200722</v>
      </c>
      <c r="AG1" s="15">
        <f t="shared" si="1"/>
        <v>0</v>
      </c>
      <c r="AH1" s="15">
        <f t="shared" si="1"/>
        <v>0</v>
      </c>
      <c r="AI1" s="15">
        <f t="shared" si="1"/>
        <v>0</v>
      </c>
      <c r="AJ1" s="15">
        <f t="shared" si="1"/>
        <v>0</v>
      </c>
      <c r="AK1" s="15">
        <f t="shared" si="1"/>
        <v>0</v>
      </c>
      <c r="AL1" s="15">
        <f t="shared" si="1"/>
        <v>0</v>
      </c>
      <c r="AM1" s="15">
        <f t="shared" si="1"/>
        <v>0</v>
      </c>
      <c r="AN1" s="20"/>
      <c r="AO1" s="20"/>
      <c r="AP1" s="20"/>
      <c r="AQ1" s="20"/>
      <c r="AR1" s="21"/>
    </row>
    <row r="2" spans="1:44" s="2" customFormat="1" ht="30" x14ac:dyDescent="0.35">
      <c r="A2" s="22" t="s">
        <v>25</v>
      </c>
      <c r="B2" s="22" t="s">
        <v>26</v>
      </c>
      <c r="C2" s="22" t="s">
        <v>27</v>
      </c>
      <c r="D2" s="22" t="s">
        <v>28</v>
      </c>
      <c r="E2" s="22" t="s">
        <v>2</v>
      </c>
      <c r="F2" s="22" t="s">
        <v>29</v>
      </c>
      <c r="G2" s="22" t="s">
        <v>30</v>
      </c>
      <c r="H2" s="23" t="s">
        <v>31</v>
      </c>
      <c r="I2" s="23" t="s">
        <v>32</v>
      </c>
      <c r="J2" s="24" t="s">
        <v>33</v>
      </c>
      <c r="K2" s="24" t="s">
        <v>34</v>
      </c>
      <c r="L2" s="25" t="s">
        <v>35</v>
      </c>
      <c r="M2" s="26" t="str">
        <f ca="1">+CONCATENATE("ESTADO EPS ",TEXT(TODAY(),"DD-MM-YYYY"))</f>
        <v>ESTADO EPS 22-04-2025</v>
      </c>
      <c r="N2" s="27" t="s">
        <v>36</v>
      </c>
      <c r="O2" s="28" t="s">
        <v>37</v>
      </c>
      <c r="P2" s="29" t="s">
        <v>38</v>
      </c>
      <c r="Q2" s="30" t="s">
        <v>39</v>
      </c>
      <c r="R2" s="30" t="s">
        <v>40</v>
      </c>
      <c r="S2" s="30" t="s">
        <v>41</v>
      </c>
      <c r="T2" s="30" t="s">
        <v>42</v>
      </c>
      <c r="U2" s="29" t="s">
        <v>43</v>
      </c>
      <c r="V2" s="29" t="s">
        <v>44</v>
      </c>
      <c r="W2" s="31" t="s">
        <v>47</v>
      </c>
      <c r="X2" s="31" t="s">
        <v>48</v>
      </c>
      <c r="Y2" s="31" t="s">
        <v>49</v>
      </c>
      <c r="Z2" s="31" t="s">
        <v>50</v>
      </c>
      <c r="AA2" s="31" t="s">
        <v>51</v>
      </c>
      <c r="AB2" s="31" t="s">
        <v>52</v>
      </c>
      <c r="AC2" s="31" t="s">
        <v>53</v>
      </c>
      <c r="AD2" s="32" t="s">
        <v>54</v>
      </c>
      <c r="AE2" s="32" t="s">
        <v>55</v>
      </c>
      <c r="AF2" s="32" t="s">
        <v>56</v>
      </c>
      <c r="AG2" s="32" t="s">
        <v>46</v>
      </c>
      <c r="AH2" s="32" t="s">
        <v>57</v>
      </c>
      <c r="AI2" s="32" t="s">
        <v>45</v>
      </c>
      <c r="AJ2" s="32" t="s">
        <v>58</v>
      </c>
      <c r="AK2" s="32" t="s">
        <v>59</v>
      </c>
      <c r="AL2" s="32" t="s">
        <v>60</v>
      </c>
      <c r="AM2" s="33" t="s">
        <v>61</v>
      </c>
      <c r="AN2" s="33" t="s">
        <v>62</v>
      </c>
      <c r="AO2" s="33" t="s">
        <v>63</v>
      </c>
      <c r="AP2" s="33" t="s">
        <v>64</v>
      </c>
      <c r="AQ2" s="33" t="s">
        <v>65</v>
      </c>
      <c r="AR2" s="33" t="s">
        <v>66</v>
      </c>
    </row>
    <row r="3" spans="1:44" s="40" customFormat="1" ht="10" x14ac:dyDescent="0.35">
      <c r="A3" s="34">
        <v>900190045</v>
      </c>
      <c r="B3" s="35" t="s">
        <v>67</v>
      </c>
      <c r="C3" s="34"/>
      <c r="D3" s="34" t="s">
        <v>23</v>
      </c>
      <c r="E3" s="36" t="s">
        <v>23</v>
      </c>
      <c r="F3" s="34" t="s">
        <v>68</v>
      </c>
      <c r="G3" s="34" t="s">
        <v>69</v>
      </c>
      <c r="H3" s="37">
        <v>45135</v>
      </c>
      <c r="I3" s="37">
        <v>45342.659722222219</v>
      </c>
      <c r="J3" s="38">
        <v>127322</v>
      </c>
      <c r="K3" s="38">
        <v>127322</v>
      </c>
      <c r="L3" s="39" t="s">
        <v>70</v>
      </c>
      <c r="M3" s="34" t="s">
        <v>71</v>
      </c>
      <c r="N3" s="34">
        <v>0</v>
      </c>
      <c r="O3" s="34"/>
      <c r="P3" s="34"/>
      <c r="Q3" s="37"/>
      <c r="R3" s="37"/>
      <c r="S3" s="37"/>
      <c r="T3" s="37"/>
      <c r="U3" s="39" t="s">
        <v>72</v>
      </c>
      <c r="V3" s="39" t="s">
        <v>72</v>
      </c>
      <c r="W3" s="34">
        <v>0</v>
      </c>
      <c r="X3" s="34"/>
      <c r="Y3" s="34"/>
      <c r="Z3" s="34"/>
      <c r="AA3" s="34"/>
      <c r="AB3" s="34"/>
      <c r="AC3" s="34"/>
      <c r="AD3" s="41">
        <v>0</v>
      </c>
      <c r="AE3" s="41">
        <v>0</v>
      </c>
      <c r="AF3" s="38">
        <v>127322</v>
      </c>
      <c r="AG3" s="41">
        <v>0</v>
      </c>
      <c r="AH3" s="41">
        <v>0</v>
      </c>
      <c r="AI3" s="41">
        <v>0</v>
      </c>
      <c r="AJ3" s="41">
        <v>0</v>
      </c>
      <c r="AK3" s="41">
        <v>0</v>
      </c>
      <c r="AL3" s="41">
        <v>0</v>
      </c>
      <c r="AM3" s="41">
        <v>0</v>
      </c>
      <c r="AN3" s="41">
        <v>0</v>
      </c>
      <c r="AO3" s="34"/>
      <c r="AP3" s="34"/>
      <c r="AQ3" s="34"/>
      <c r="AR3" s="41">
        <v>0</v>
      </c>
    </row>
    <row r="4" spans="1:44" s="40" customFormat="1" ht="10" x14ac:dyDescent="0.35">
      <c r="A4" s="34">
        <v>900190045</v>
      </c>
      <c r="B4" s="35" t="s">
        <v>67</v>
      </c>
      <c r="C4" s="34"/>
      <c r="D4" s="34" t="s">
        <v>24</v>
      </c>
      <c r="E4" s="36" t="s">
        <v>24</v>
      </c>
      <c r="F4" s="34" t="s">
        <v>73</v>
      </c>
      <c r="G4" s="34" t="s">
        <v>74</v>
      </c>
      <c r="H4" s="37">
        <v>45197</v>
      </c>
      <c r="I4" s="37">
        <v>45342.659722222219</v>
      </c>
      <c r="J4" s="38">
        <v>73400</v>
      </c>
      <c r="K4" s="38">
        <v>73400</v>
      </c>
      <c r="L4" s="39" t="s">
        <v>70</v>
      </c>
      <c r="M4" s="34" t="s">
        <v>71</v>
      </c>
      <c r="N4" s="34">
        <v>0</v>
      </c>
      <c r="O4" s="34"/>
      <c r="P4" s="34"/>
      <c r="Q4" s="37"/>
      <c r="R4" s="37"/>
      <c r="S4" s="37"/>
      <c r="T4" s="37"/>
      <c r="U4" s="39" t="s">
        <v>72</v>
      </c>
      <c r="V4" s="39" t="s">
        <v>72</v>
      </c>
      <c r="W4" s="34">
        <v>0</v>
      </c>
      <c r="X4" s="34"/>
      <c r="Y4" s="34"/>
      <c r="Z4" s="34"/>
      <c r="AA4" s="34"/>
      <c r="AB4" s="34"/>
      <c r="AC4" s="34"/>
      <c r="AD4" s="41">
        <v>0</v>
      </c>
      <c r="AE4" s="41">
        <v>0</v>
      </c>
      <c r="AF4" s="38">
        <v>73400</v>
      </c>
      <c r="AG4" s="41">
        <v>0</v>
      </c>
      <c r="AH4" s="41">
        <v>0</v>
      </c>
      <c r="AI4" s="41">
        <v>0</v>
      </c>
      <c r="AJ4" s="41">
        <v>0</v>
      </c>
      <c r="AK4" s="41">
        <v>0</v>
      </c>
      <c r="AL4" s="41">
        <v>0</v>
      </c>
      <c r="AM4" s="41">
        <v>0</v>
      </c>
      <c r="AN4" s="41">
        <v>0</v>
      </c>
      <c r="AO4" s="34"/>
      <c r="AP4" s="34"/>
      <c r="AQ4" s="34"/>
      <c r="AR4" s="41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2"/>
  </protectedRanges>
  <conditionalFormatting sqref="E1">
    <cfRule type="duplicateValues" dxfId="2" priority="3"/>
  </conditionalFormatting>
  <conditionalFormatting sqref="E2">
    <cfRule type="duplicateValues" dxfId="1" priority="2"/>
  </conditionalFormatting>
  <conditionalFormatting sqref="F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2713F-F1EF-4FB0-B61C-213255B4EE3B}">
  <dimension ref="B1:J42"/>
  <sheetViews>
    <sheetView showGridLines="0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2" customWidth="1"/>
    <col min="2" max="2" width="10.90625" style="42"/>
    <col min="3" max="3" width="17.54296875" style="42" customWidth="1"/>
    <col min="4" max="4" width="11.54296875" style="42" customWidth="1"/>
    <col min="5" max="8" width="10.90625" style="42"/>
    <col min="9" max="9" width="22.54296875" style="42" customWidth="1"/>
    <col min="10" max="10" width="14" style="42" customWidth="1"/>
    <col min="11" max="11" width="1.81640625" style="42" customWidth="1"/>
    <col min="12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102" t="s">
        <v>75</v>
      </c>
      <c r="E2" s="103"/>
      <c r="F2" s="103"/>
      <c r="G2" s="103"/>
      <c r="H2" s="103"/>
      <c r="I2" s="104"/>
      <c r="J2" s="108" t="s">
        <v>76</v>
      </c>
    </row>
    <row r="3" spans="2:10" ht="15.75" customHeight="1" thickBot="1" x14ac:dyDescent="0.3">
      <c r="B3" s="45"/>
      <c r="C3" s="46"/>
      <c r="D3" s="105"/>
      <c r="E3" s="106"/>
      <c r="F3" s="106"/>
      <c r="G3" s="106"/>
      <c r="H3" s="106"/>
      <c r="I3" s="107"/>
      <c r="J3" s="109"/>
    </row>
    <row r="4" spans="2:10" ht="13" x14ac:dyDescent="0.25">
      <c r="B4" s="45"/>
      <c r="C4" s="46"/>
      <c r="D4" s="47"/>
      <c r="E4" s="48"/>
      <c r="F4" s="48"/>
      <c r="G4" s="48"/>
      <c r="H4" s="48"/>
      <c r="I4" s="49"/>
      <c r="J4" s="50"/>
    </row>
    <row r="5" spans="2:10" ht="13" x14ac:dyDescent="0.25">
      <c r="B5" s="45"/>
      <c r="C5" s="46"/>
      <c r="D5" s="51" t="s">
        <v>77</v>
      </c>
      <c r="E5" s="52"/>
      <c r="F5" s="52"/>
      <c r="G5" s="52"/>
      <c r="H5" s="52"/>
      <c r="I5" s="53"/>
      <c r="J5" s="53" t="s">
        <v>78</v>
      </c>
    </row>
    <row r="6" spans="2:10" ht="13.5" thickBot="1" x14ac:dyDescent="0.3">
      <c r="B6" s="54"/>
      <c r="C6" s="55"/>
      <c r="D6" s="56"/>
      <c r="E6" s="57"/>
      <c r="F6" s="57"/>
      <c r="G6" s="57"/>
      <c r="H6" s="57"/>
      <c r="I6" s="58"/>
      <c r="J6" s="59"/>
    </row>
    <row r="7" spans="2:10" x14ac:dyDescent="0.25">
      <c r="B7" s="60"/>
      <c r="J7" s="61"/>
    </row>
    <row r="8" spans="2:10" x14ac:dyDescent="0.25">
      <c r="B8" s="60"/>
      <c r="J8" s="61"/>
    </row>
    <row r="9" spans="2:10" x14ac:dyDescent="0.25">
      <c r="B9" s="60"/>
      <c r="C9" s="42" t="str">
        <f ca="1">+CONCATENATE("Santiago de Cali, ",TEXT(TODAY(),"MMMM DD YYYY"))</f>
        <v>Santiago de Cali, abril 22 2025</v>
      </c>
      <c r="J9" s="61"/>
    </row>
    <row r="10" spans="2:10" ht="13" x14ac:dyDescent="0.3">
      <c r="B10" s="60"/>
      <c r="C10" s="62"/>
      <c r="E10" s="63"/>
      <c r="H10" s="64"/>
      <c r="J10" s="61"/>
    </row>
    <row r="11" spans="2:10" x14ac:dyDescent="0.25">
      <c r="B11" s="60"/>
      <c r="J11" s="61"/>
    </row>
    <row r="12" spans="2:10" ht="13" x14ac:dyDescent="0.3">
      <c r="B12" s="60"/>
      <c r="C12" s="62" t="s">
        <v>107</v>
      </c>
      <c r="J12" s="61"/>
    </row>
    <row r="13" spans="2:10" ht="13" x14ac:dyDescent="0.3">
      <c r="B13" s="60"/>
      <c r="C13" s="62" t="s">
        <v>108</v>
      </c>
      <c r="J13" s="61"/>
    </row>
    <row r="14" spans="2:10" x14ac:dyDescent="0.25">
      <c r="B14" s="60"/>
      <c r="J14" s="61"/>
    </row>
    <row r="15" spans="2:10" x14ac:dyDescent="0.25">
      <c r="B15" s="60"/>
      <c r="C15" s="42" t="s">
        <v>109</v>
      </c>
      <c r="J15" s="61"/>
    </row>
    <row r="16" spans="2:10" x14ac:dyDescent="0.25">
      <c r="B16" s="60"/>
      <c r="C16" s="65"/>
      <c r="J16" s="61"/>
    </row>
    <row r="17" spans="2:10" ht="13" x14ac:dyDescent="0.25">
      <c r="B17" s="60"/>
      <c r="C17" s="42" t="s">
        <v>79</v>
      </c>
      <c r="D17" s="63"/>
      <c r="H17" s="66" t="s">
        <v>80</v>
      </c>
      <c r="I17" s="67" t="s">
        <v>81</v>
      </c>
      <c r="J17" s="61"/>
    </row>
    <row r="18" spans="2:10" ht="13" x14ac:dyDescent="0.3">
      <c r="B18" s="60"/>
      <c r="C18" s="62" t="s">
        <v>82</v>
      </c>
      <c r="D18" s="62"/>
      <c r="E18" s="62"/>
      <c r="F18" s="62"/>
      <c r="H18" s="68">
        <v>2</v>
      </c>
      <c r="I18" s="69">
        <v>200722</v>
      </c>
      <c r="J18" s="61"/>
    </row>
    <row r="19" spans="2:10" x14ac:dyDescent="0.25">
      <c r="B19" s="60"/>
      <c r="C19" s="42" t="s">
        <v>83</v>
      </c>
      <c r="H19" s="70">
        <v>0</v>
      </c>
      <c r="I19" s="71">
        <v>0</v>
      </c>
      <c r="J19" s="61"/>
    </row>
    <row r="20" spans="2:10" x14ac:dyDescent="0.25">
      <c r="B20" s="60"/>
      <c r="C20" s="42" t="s">
        <v>84</v>
      </c>
      <c r="H20" s="70">
        <v>0</v>
      </c>
      <c r="I20" s="71">
        <v>0</v>
      </c>
      <c r="J20" s="61"/>
    </row>
    <row r="21" spans="2:10" x14ac:dyDescent="0.25">
      <c r="B21" s="60"/>
      <c r="C21" s="42" t="s">
        <v>85</v>
      </c>
      <c r="H21" s="70">
        <v>2</v>
      </c>
      <c r="I21" s="71">
        <v>200722</v>
      </c>
      <c r="J21" s="61"/>
    </row>
    <row r="22" spans="2:10" x14ac:dyDescent="0.25">
      <c r="B22" s="60"/>
      <c r="C22" s="42" t="s">
        <v>86</v>
      </c>
      <c r="H22" s="70">
        <v>0</v>
      </c>
      <c r="I22" s="71">
        <v>0</v>
      </c>
      <c r="J22" s="61"/>
    </row>
    <row r="23" spans="2:10" x14ac:dyDescent="0.25">
      <c r="B23" s="60"/>
      <c r="C23" s="42" t="s">
        <v>87</v>
      </c>
      <c r="H23" s="70">
        <v>0</v>
      </c>
      <c r="I23" s="71">
        <v>0</v>
      </c>
      <c r="J23" s="61"/>
    </row>
    <row r="24" spans="2:10" ht="13" thickBot="1" x14ac:dyDescent="0.3">
      <c r="B24" s="60"/>
      <c r="C24" s="42" t="s">
        <v>88</v>
      </c>
      <c r="H24" s="72">
        <v>0</v>
      </c>
      <c r="I24" s="73">
        <v>0</v>
      </c>
      <c r="J24" s="61"/>
    </row>
    <row r="25" spans="2:10" ht="13" x14ac:dyDescent="0.3">
      <c r="B25" s="60"/>
      <c r="C25" s="62" t="s">
        <v>89</v>
      </c>
      <c r="D25" s="62"/>
      <c r="E25" s="62"/>
      <c r="F25" s="62"/>
      <c r="H25" s="68">
        <f>H19+H20+H21+H22+H24+H23</f>
        <v>2</v>
      </c>
      <c r="I25" s="69">
        <f>I19+I20+I21+I22+I24+I23</f>
        <v>200722</v>
      </c>
      <c r="J25" s="61"/>
    </row>
    <row r="26" spans="2:10" x14ac:dyDescent="0.25">
      <c r="B26" s="60"/>
      <c r="C26" s="42" t="s">
        <v>90</v>
      </c>
      <c r="H26" s="70">
        <v>0</v>
      </c>
      <c r="I26" s="71">
        <v>0</v>
      </c>
      <c r="J26" s="61"/>
    </row>
    <row r="27" spans="2:10" ht="13" thickBot="1" x14ac:dyDescent="0.3">
      <c r="B27" s="60"/>
      <c r="C27" s="42" t="s">
        <v>59</v>
      </c>
      <c r="H27" s="72">
        <v>0</v>
      </c>
      <c r="I27" s="73">
        <v>0</v>
      </c>
      <c r="J27" s="61"/>
    </row>
    <row r="28" spans="2:10" ht="13" x14ac:dyDescent="0.3">
      <c r="B28" s="60"/>
      <c r="C28" s="62" t="s">
        <v>91</v>
      </c>
      <c r="D28" s="62"/>
      <c r="E28" s="62"/>
      <c r="F28" s="62"/>
      <c r="H28" s="68">
        <f>H26+H27</f>
        <v>0</v>
      </c>
      <c r="I28" s="69">
        <f>I26+I27</f>
        <v>0</v>
      </c>
      <c r="J28" s="61"/>
    </row>
    <row r="29" spans="2:10" ht="13.5" thickBot="1" x14ac:dyDescent="0.35">
      <c r="B29" s="60"/>
      <c r="C29" s="42" t="s">
        <v>92</v>
      </c>
      <c r="D29" s="62"/>
      <c r="E29" s="62"/>
      <c r="F29" s="62"/>
      <c r="H29" s="72">
        <v>0</v>
      </c>
      <c r="I29" s="73">
        <v>0</v>
      </c>
      <c r="J29" s="61"/>
    </row>
    <row r="30" spans="2:10" ht="13" x14ac:dyDescent="0.3">
      <c r="B30" s="60"/>
      <c r="C30" s="62" t="s">
        <v>93</v>
      </c>
      <c r="D30" s="62"/>
      <c r="E30" s="62"/>
      <c r="F30" s="62"/>
      <c r="H30" s="70">
        <f>H29</f>
        <v>0</v>
      </c>
      <c r="I30" s="71">
        <f>I29</f>
        <v>0</v>
      </c>
      <c r="J30" s="61"/>
    </row>
    <row r="31" spans="2:10" ht="13" x14ac:dyDescent="0.3">
      <c r="B31" s="60"/>
      <c r="C31" s="62"/>
      <c r="D31" s="62"/>
      <c r="E31" s="62"/>
      <c r="F31" s="62"/>
      <c r="H31" s="74"/>
      <c r="I31" s="69"/>
      <c r="J31" s="61"/>
    </row>
    <row r="32" spans="2:10" ht="13.5" thickBot="1" x14ac:dyDescent="0.35">
      <c r="B32" s="60"/>
      <c r="C32" s="62" t="s">
        <v>94</v>
      </c>
      <c r="D32" s="62"/>
      <c r="H32" s="75">
        <f>H25+H28+H30</f>
        <v>2</v>
      </c>
      <c r="I32" s="76">
        <f>I25+I28+I30</f>
        <v>200722</v>
      </c>
      <c r="J32" s="61"/>
    </row>
    <row r="33" spans="2:10" ht="13.5" thickTop="1" x14ac:dyDescent="0.3">
      <c r="B33" s="60"/>
      <c r="C33" s="62"/>
      <c r="D33" s="62"/>
      <c r="H33" s="77">
        <f>+H18-H32</f>
        <v>0</v>
      </c>
      <c r="I33" s="71">
        <f>+I18-I32</f>
        <v>0</v>
      </c>
      <c r="J33" s="61"/>
    </row>
    <row r="34" spans="2:10" x14ac:dyDescent="0.25">
      <c r="B34" s="60"/>
      <c r="G34" s="77"/>
      <c r="H34" s="77"/>
      <c r="I34" s="77"/>
      <c r="J34" s="61"/>
    </row>
    <row r="35" spans="2:10" x14ac:dyDescent="0.25">
      <c r="B35" s="60"/>
      <c r="G35" s="77"/>
      <c r="H35" s="77"/>
      <c r="I35" s="77"/>
      <c r="J35" s="61"/>
    </row>
    <row r="36" spans="2:10" ht="13" x14ac:dyDescent="0.3">
      <c r="B36" s="60"/>
      <c r="C36" s="62"/>
      <c r="G36" s="77"/>
      <c r="H36" s="77"/>
      <c r="I36" s="77"/>
      <c r="J36" s="61"/>
    </row>
    <row r="37" spans="2:10" ht="13.5" thickBot="1" x14ac:dyDescent="0.35">
      <c r="B37" s="60"/>
      <c r="C37" s="78" t="s">
        <v>110</v>
      </c>
      <c r="D37" s="79"/>
      <c r="H37" s="78" t="s">
        <v>95</v>
      </c>
      <c r="I37" s="79"/>
      <c r="J37" s="61"/>
    </row>
    <row r="38" spans="2:10" ht="13" x14ac:dyDescent="0.3">
      <c r="B38" s="60"/>
      <c r="C38" s="62" t="s">
        <v>111</v>
      </c>
      <c r="D38" s="77"/>
      <c r="H38" s="80" t="s">
        <v>96</v>
      </c>
      <c r="I38" s="77"/>
      <c r="J38" s="61"/>
    </row>
    <row r="39" spans="2:10" ht="13" x14ac:dyDescent="0.3">
      <c r="B39" s="60"/>
      <c r="C39" s="62" t="s">
        <v>97</v>
      </c>
      <c r="H39" s="62" t="s">
        <v>98</v>
      </c>
      <c r="I39" s="77"/>
      <c r="J39" s="61"/>
    </row>
    <row r="40" spans="2:10" x14ac:dyDescent="0.25">
      <c r="B40" s="60"/>
      <c r="G40" s="77"/>
      <c r="H40" s="77"/>
      <c r="I40" s="77"/>
      <c r="J40" s="61"/>
    </row>
    <row r="41" spans="2:10" ht="12.75" customHeight="1" x14ac:dyDescent="0.25">
      <c r="B41" s="60"/>
      <c r="C41" s="110" t="s">
        <v>99</v>
      </c>
      <c r="D41" s="110"/>
      <c r="E41" s="110"/>
      <c r="F41" s="110"/>
      <c r="G41" s="110"/>
      <c r="H41" s="110"/>
      <c r="I41" s="110"/>
      <c r="J41" s="61"/>
    </row>
    <row r="42" spans="2:10" ht="18.75" customHeight="1" thickBot="1" x14ac:dyDescent="0.3">
      <c r="B42" s="81"/>
      <c r="C42" s="82"/>
      <c r="D42" s="82"/>
      <c r="E42" s="82"/>
      <c r="F42" s="82"/>
      <c r="G42" s="82"/>
      <c r="H42" s="82"/>
      <c r="I42" s="82"/>
      <c r="J42" s="83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79628-AFE9-468D-86EB-FA6240AD1B29}">
  <dimension ref="B1:J37"/>
  <sheetViews>
    <sheetView showGridLines="0" topLeftCell="A5" zoomScale="84" zoomScaleNormal="84" zoomScaleSheetLayoutView="100" workbookViewId="0">
      <selection activeCell="C11" sqref="C11"/>
    </sheetView>
  </sheetViews>
  <sheetFormatPr baseColWidth="10" defaultColWidth="11.453125" defaultRowHeight="12.5" x14ac:dyDescent="0.25"/>
  <cols>
    <col min="1" max="1" width="4.453125" style="42" customWidth="1"/>
    <col min="2" max="2" width="11.453125" style="42"/>
    <col min="3" max="3" width="12.81640625" style="42" customWidth="1"/>
    <col min="4" max="4" width="22" style="42" customWidth="1"/>
    <col min="5" max="8" width="11.453125" style="42"/>
    <col min="9" max="9" width="24.81640625" style="42" customWidth="1"/>
    <col min="10" max="10" width="12.54296875" style="42" customWidth="1"/>
    <col min="11" max="11" width="1.81640625" style="42" customWidth="1"/>
    <col min="12" max="16384" width="11.453125" style="42"/>
  </cols>
  <sheetData>
    <row r="1" spans="2:10" ht="18" customHeight="1" thickBot="1" x14ac:dyDescent="0.3"/>
    <row r="2" spans="2:10" ht="19.5" customHeight="1" x14ac:dyDescent="0.25">
      <c r="B2" s="43"/>
      <c r="C2" s="44"/>
      <c r="D2" s="102" t="s">
        <v>100</v>
      </c>
      <c r="E2" s="103"/>
      <c r="F2" s="103"/>
      <c r="G2" s="103"/>
      <c r="H2" s="103"/>
      <c r="I2" s="104"/>
      <c r="J2" s="108" t="s">
        <v>76</v>
      </c>
    </row>
    <row r="3" spans="2:10" ht="15.75" customHeight="1" thickBot="1" x14ac:dyDescent="0.3">
      <c r="B3" s="45"/>
      <c r="C3" s="46"/>
      <c r="D3" s="105"/>
      <c r="E3" s="106"/>
      <c r="F3" s="106"/>
      <c r="G3" s="106"/>
      <c r="H3" s="106"/>
      <c r="I3" s="107"/>
      <c r="J3" s="109"/>
    </row>
    <row r="4" spans="2:10" ht="13" x14ac:dyDescent="0.25">
      <c r="B4" s="45"/>
      <c r="C4" s="46"/>
      <c r="E4" s="48"/>
      <c r="F4" s="48"/>
      <c r="G4" s="48"/>
      <c r="H4" s="48"/>
      <c r="I4" s="49"/>
      <c r="J4" s="50"/>
    </row>
    <row r="5" spans="2:10" ht="13" x14ac:dyDescent="0.25">
      <c r="B5" s="45"/>
      <c r="C5" s="46"/>
      <c r="D5" s="111" t="s">
        <v>101</v>
      </c>
      <c r="E5" s="112"/>
      <c r="F5" s="112"/>
      <c r="G5" s="112"/>
      <c r="H5" s="112"/>
      <c r="I5" s="113"/>
      <c r="J5" s="53" t="s">
        <v>102</v>
      </c>
    </row>
    <row r="6" spans="2:10" ht="13.5" thickBot="1" x14ac:dyDescent="0.3">
      <c r="B6" s="54"/>
      <c r="C6" s="55"/>
      <c r="D6" s="56"/>
      <c r="E6" s="57"/>
      <c r="F6" s="57"/>
      <c r="G6" s="57"/>
      <c r="H6" s="57"/>
      <c r="I6" s="58"/>
      <c r="J6" s="59"/>
    </row>
    <row r="7" spans="2:10" x14ac:dyDescent="0.25">
      <c r="B7" s="60"/>
      <c r="J7" s="61"/>
    </row>
    <row r="8" spans="2:10" x14ac:dyDescent="0.25">
      <c r="B8" s="60"/>
      <c r="J8" s="61"/>
    </row>
    <row r="9" spans="2:10" x14ac:dyDescent="0.25">
      <c r="B9" s="60"/>
      <c r="C9" s="42" t="str">
        <f ca="1">+'FOR-CSA-018'!C9</f>
        <v>Santiago de Cali, abril 22 2025</v>
      </c>
      <c r="D9" s="64"/>
      <c r="E9" s="63"/>
      <c r="J9" s="61"/>
    </row>
    <row r="10" spans="2:10" ht="13" x14ac:dyDescent="0.3">
      <c r="B10" s="60"/>
      <c r="C10" s="62"/>
      <c r="J10" s="61"/>
    </row>
    <row r="11" spans="2:10" ht="13" x14ac:dyDescent="0.3">
      <c r="B11" s="60"/>
      <c r="C11" s="62" t="str">
        <f>+'FOR-CSA-018'!C12</f>
        <v>Señores : ESE HOSPITAL REGIONAL MANUELA BELTRAN</v>
      </c>
      <c r="J11" s="61"/>
    </row>
    <row r="12" spans="2:10" ht="13" x14ac:dyDescent="0.3">
      <c r="B12" s="60"/>
      <c r="C12" s="62" t="str">
        <f>+'FOR-CSA-018'!C13</f>
        <v>NIT: 900190045</v>
      </c>
      <c r="J12" s="61"/>
    </row>
    <row r="13" spans="2:10" x14ac:dyDescent="0.25">
      <c r="B13" s="60"/>
      <c r="J13" s="61"/>
    </row>
    <row r="14" spans="2:10" x14ac:dyDescent="0.25">
      <c r="B14" s="60"/>
      <c r="C14" s="42" t="s">
        <v>103</v>
      </c>
      <c r="J14" s="61"/>
    </row>
    <row r="15" spans="2:10" x14ac:dyDescent="0.25">
      <c r="B15" s="60"/>
      <c r="C15" s="65"/>
      <c r="J15" s="61"/>
    </row>
    <row r="16" spans="2:10" ht="13" x14ac:dyDescent="0.3">
      <c r="B16" s="60"/>
      <c r="C16" s="84"/>
      <c r="D16" s="63"/>
      <c r="H16" s="85" t="s">
        <v>80</v>
      </c>
      <c r="I16" s="85" t="s">
        <v>81</v>
      </c>
      <c r="J16" s="61"/>
    </row>
    <row r="17" spans="2:10" ht="13" x14ac:dyDescent="0.3">
      <c r="B17" s="60"/>
      <c r="C17" s="62" t="str">
        <f>+'FOR-CSA-018'!C17</f>
        <v>Con Corte al dia: 31/03/2025</v>
      </c>
      <c r="D17" s="62"/>
      <c r="E17" s="62"/>
      <c r="F17" s="62"/>
      <c r="H17" s="86">
        <f>+SUM(H18:H23)</f>
        <v>2</v>
      </c>
      <c r="I17" s="87">
        <f>+SUM(I18:I23)</f>
        <v>200722</v>
      </c>
      <c r="J17" s="61"/>
    </row>
    <row r="18" spans="2:10" x14ac:dyDescent="0.25">
      <c r="B18" s="60"/>
      <c r="C18" s="42" t="s">
        <v>83</v>
      </c>
      <c r="H18" s="88">
        <f>+'FOR-CSA-018'!H19</f>
        <v>0</v>
      </c>
      <c r="I18" s="89">
        <f>+'FOR-CSA-018'!I19</f>
        <v>0</v>
      </c>
      <c r="J18" s="61"/>
    </row>
    <row r="19" spans="2:10" x14ac:dyDescent="0.25">
      <c r="B19" s="60"/>
      <c r="C19" s="42" t="s">
        <v>84</v>
      </c>
      <c r="H19" s="88">
        <f>+'FOR-CSA-018'!H20</f>
        <v>0</v>
      </c>
      <c r="I19" s="89">
        <f>+'FOR-CSA-018'!I20</f>
        <v>0</v>
      </c>
      <c r="J19" s="61"/>
    </row>
    <row r="20" spans="2:10" x14ac:dyDescent="0.25">
      <c r="B20" s="60"/>
      <c r="C20" s="42" t="s">
        <v>85</v>
      </c>
      <c r="H20" s="88">
        <f>+'FOR-CSA-018'!H21</f>
        <v>2</v>
      </c>
      <c r="I20" s="89">
        <f>+'FOR-CSA-018'!I21</f>
        <v>200722</v>
      </c>
      <c r="J20" s="61"/>
    </row>
    <row r="21" spans="2:10" x14ac:dyDescent="0.25">
      <c r="B21" s="60"/>
      <c r="C21" s="42" t="s">
        <v>86</v>
      </c>
      <c r="H21" s="88">
        <f>+'FOR-CSA-018'!H22</f>
        <v>0</v>
      </c>
      <c r="I21" s="89">
        <f>+'FOR-CSA-018'!I22</f>
        <v>0</v>
      </c>
      <c r="J21" s="61"/>
    </row>
    <row r="22" spans="2:10" x14ac:dyDescent="0.25">
      <c r="B22" s="60"/>
      <c r="C22" s="42" t="s">
        <v>87</v>
      </c>
      <c r="H22" s="88">
        <f>+'FOR-CSA-018'!H23</f>
        <v>0</v>
      </c>
      <c r="I22" s="89">
        <f>+'FOR-CSA-018'!I23</f>
        <v>0</v>
      </c>
      <c r="J22" s="61"/>
    </row>
    <row r="23" spans="2:10" x14ac:dyDescent="0.25">
      <c r="B23" s="60"/>
      <c r="C23" s="42" t="s">
        <v>104</v>
      </c>
      <c r="H23" s="88">
        <f>+'FOR-CSA-018'!H24</f>
        <v>0</v>
      </c>
      <c r="I23" s="89">
        <f>+'FOR-CSA-018'!I24</f>
        <v>0</v>
      </c>
      <c r="J23" s="61"/>
    </row>
    <row r="24" spans="2:10" ht="13" x14ac:dyDescent="0.3">
      <c r="B24" s="60"/>
      <c r="C24" s="62" t="s">
        <v>105</v>
      </c>
      <c r="D24" s="62"/>
      <c r="E24" s="62"/>
      <c r="F24" s="62"/>
      <c r="H24" s="86">
        <f>SUM(H18:H23)</f>
        <v>2</v>
      </c>
      <c r="I24" s="87">
        <f>+SUBTOTAL(9,I18:I23)</f>
        <v>200722</v>
      </c>
      <c r="J24" s="61"/>
    </row>
    <row r="25" spans="2:10" ht="13.5" thickBot="1" x14ac:dyDescent="0.35">
      <c r="B25" s="60"/>
      <c r="C25" s="62"/>
      <c r="D25" s="62"/>
      <c r="H25" s="90"/>
      <c r="I25" s="91"/>
      <c r="J25" s="61"/>
    </row>
    <row r="26" spans="2:10" ht="13.5" thickTop="1" x14ac:dyDescent="0.3">
      <c r="B26" s="60"/>
      <c r="C26" s="62"/>
      <c r="D26" s="62"/>
      <c r="H26" s="77"/>
      <c r="I26" s="71"/>
      <c r="J26" s="61"/>
    </row>
    <row r="27" spans="2:10" ht="13" x14ac:dyDescent="0.3">
      <c r="B27" s="60"/>
      <c r="C27" s="62"/>
      <c r="D27" s="62"/>
      <c r="H27" s="77"/>
      <c r="I27" s="71"/>
      <c r="J27" s="61"/>
    </row>
    <row r="28" spans="2:10" ht="13" x14ac:dyDescent="0.3">
      <c r="B28" s="60"/>
      <c r="C28" s="62"/>
      <c r="D28" s="62"/>
      <c r="H28" s="77"/>
      <c r="I28" s="71"/>
      <c r="J28" s="61"/>
    </row>
    <row r="29" spans="2:10" x14ac:dyDescent="0.25">
      <c r="B29" s="60"/>
      <c r="G29" s="77"/>
      <c r="H29" s="77"/>
      <c r="I29" s="77"/>
      <c r="J29" s="61"/>
    </row>
    <row r="30" spans="2:10" ht="13.5" thickBot="1" x14ac:dyDescent="0.35">
      <c r="B30" s="60"/>
      <c r="C30" s="78" t="str">
        <f>+'FOR-CSA-018'!C37</f>
        <v>Eddy milena sanchez rodriguez</v>
      </c>
      <c r="D30" s="78"/>
      <c r="G30" s="78" t="str">
        <f>+'FOR-CSA-018'!H37</f>
        <v>Lizeth Ome G.</v>
      </c>
      <c r="H30" s="79"/>
      <c r="I30" s="77"/>
      <c r="J30" s="61"/>
    </row>
    <row r="31" spans="2:10" ht="13" x14ac:dyDescent="0.3">
      <c r="B31" s="60"/>
      <c r="C31" s="80" t="str">
        <f>+'FOR-CSA-018'!C38</f>
        <v>Coordinadora de cartera</v>
      </c>
      <c r="D31" s="80"/>
      <c r="G31" s="80" t="str">
        <f>+'FOR-CSA-018'!H38</f>
        <v>Cartera - Cuentas Salud</v>
      </c>
      <c r="H31" s="77"/>
      <c r="I31" s="77"/>
      <c r="J31" s="61"/>
    </row>
    <row r="32" spans="2:10" ht="13" x14ac:dyDescent="0.3">
      <c r="B32" s="60"/>
      <c r="C32" s="80" t="str">
        <f>+'FOR-CSA-018'!C39</f>
        <v>Entidad</v>
      </c>
      <c r="D32" s="80"/>
      <c r="G32" s="80" t="str">
        <f>+'FOR-CSA-018'!H39</f>
        <v>EPS Comfenalco Valle.</v>
      </c>
      <c r="H32" s="77"/>
      <c r="I32" s="77"/>
      <c r="J32" s="61"/>
    </row>
    <row r="33" spans="2:10" ht="13" x14ac:dyDescent="0.3">
      <c r="B33" s="60"/>
      <c r="C33" s="80"/>
      <c r="D33" s="80"/>
      <c r="G33" s="80"/>
      <c r="H33" s="77"/>
      <c r="I33" s="77"/>
      <c r="J33" s="61"/>
    </row>
    <row r="34" spans="2:10" ht="13" x14ac:dyDescent="0.3">
      <c r="B34" s="60"/>
      <c r="C34" s="80"/>
      <c r="D34" s="80"/>
      <c r="G34" s="80"/>
      <c r="H34" s="77"/>
      <c r="I34" s="77"/>
      <c r="J34" s="61"/>
    </row>
    <row r="35" spans="2:10" ht="14" x14ac:dyDescent="0.25">
      <c r="B35" s="60"/>
      <c r="C35" s="114" t="s">
        <v>106</v>
      </c>
      <c r="D35" s="114"/>
      <c r="E35" s="114"/>
      <c r="F35" s="114"/>
      <c r="G35" s="114"/>
      <c r="H35" s="114"/>
      <c r="I35" s="114"/>
      <c r="J35" s="61"/>
    </row>
    <row r="36" spans="2:10" ht="13" x14ac:dyDescent="0.3">
      <c r="B36" s="60"/>
      <c r="C36" s="80"/>
      <c r="D36" s="80"/>
      <c r="G36" s="80"/>
      <c r="H36" s="77"/>
      <c r="I36" s="77"/>
      <c r="J36" s="61"/>
    </row>
    <row r="37" spans="2:10" ht="18.75" customHeight="1" thickBot="1" x14ac:dyDescent="0.3">
      <c r="B37" s="81"/>
      <c r="C37" s="82"/>
      <c r="D37" s="82"/>
      <c r="E37" s="82"/>
      <c r="F37" s="82"/>
      <c r="G37" s="79"/>
      <c r="H37" s="79"/>
      <c r="I37" s="79"/>
      <c r="J37" s="8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HRMB</dc:creator>
  <cp:lastModifiedBy>Neyla Lizeth Ome Guamanga</cp:lastModifiedBy>
  <cp:lastPrinted>2025-04-22T13:11:12Z</cp:lastPrinted>
  <dcterms:created xsi:type="dcterms:W3CDTF">2025-02-26T19:05:33Z</dcterms:created>
  <dcterms:modified xsi:type="dcterms:W3CDTF">2025-04-22T13:27:10Z</dcterms:modified>
</cp:coreProperties>
</file>